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29.09.2025. География\"/>
    </mc:Choice>
  </mc:AlternateContent>
  <bookViews>
    <workbookView xWindow="-105" yWindow="-105" windowWidth="23250" windowHeight="12570" tabRatio="743" activeTab="7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класс'!$A$10:$R$20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5" l="1"/>
  <c r="N18" i="15"/>
  <c r="N17" i="15"/>
  <c r="H9" i="18" l="1"/>
  <c r="P60" i="18"/>
  <c r="P60" i="17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K9" i="18"/>
  <c r="P19" i="18" s="1"/>
  <c r="R2" i="18"/>
  <c r="P17" i="18" l="1"/>
  <c r="P18" i="18"/>
  <c r="O17" i="18"/>
  <c r="O15" i="18"/>
  <c r="P16" i="18"/>
  <c r="O16" i="18"/>
  <c r="O14" i="18"/>
  <c r="P15" i="18"/>
  <c r="P14" i="18"/>
  <c r="O13" i="18"/>
  <c r="P12" i="18"/>
  <c r="P13" i="18"/>
  <c r="O12" i="18"/>
  <c r="L9" i="18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P19" i="17" s="1"/>
  <c r="N14" i="16"/>
  <c r="N13" i="16"/>
  <c r="N12" i="16"/>
  <c r="N11" i="16"/>
  <c r="K9" i="16"/>
  <c r="R2" i="16"/>
  <c r="N22" i="15"/>
  <c r="N21" i="15"/>
  <c r="N20" i="15"/>
  <c r="N16" i="15"/>
  <c r="N15" i="15"/>
  <c r="N14" i="15"/>
  <c r="N13" i="15"/>
  <c r="N12" i="15"/>
  <c r="N11" i="15"/>
  <c r="K9" i="15"/>
  <c r="P22" i="15" s="1"/>
  <c r="R2" i="15"/>
  <c r="N11" i="14"/>
  <c r="K9" i="14"/>
  <c r="R2" i="14"/>
  <c r="N11" i="13"/>
  <c r="N19" i="13"/>
  <c r="N17" i="13"/>
  <c r="N18" i="13"/>
  <c r="N16" i="13"/>
  <c r="N20" i="13"/>
  <c r="N13" i="13"/>
  <c r="N14" i="13"/>
  <c r="N12" i="13"/>
  <c r="N15" i="13"/>
  <c r="K9" i="13"/>
  <c r="R2" i="13"/>
  <c r="N13" i="12"/>
  <c r="N14" i="12"/>
  <c r="N12" i="12"/>
  <c r="N11" i="12"/>
  <c r="K9" i="12"/>
  <c r="R2" i="12"/>
  <c r="N16" i="5"/>
  <c r="N11" i="5"/>
  <c r="N18" i="5"/>
  <c r="N12" i="5"/>
  <c r="N13" i="5"/>
  <c r="N14" i="5"/>
  <c r="N15" i="5"/>
  <c r="N19" i="5"/>
  <c r="N17" i="5"/>
  <c r="O22" i="15" l="1"/>
  <c r="P20" i="15"/>
  <c r="P21" i="15"/>
  <c r="O19" i="15"/>
  <c r="P19" i="15"/>
  <c r="P18" i="15"/>
  <c r="O18" i="15"/>
  <c r="P17" i="15"/>
  <c r="O17" i="15"/>
  <c r="P19" i="13"/>
  <c r="P18" i="13"/>
  <c r="P17" i="17"/>
  <c r="P18" i="17"/>
  <c r="P20" i="13"/>
  <c r="P16" i="13"/>
  <c r="P16" i="15"/>
  <c r="R8" i="18"/>
  <c r="P9" i="18" s="1"/>
  <c r="R9" i="18" s="1"/>
  <c r="P13" i="12"/>
  <c r="P14" i="16"/>
  <c r="P15" i="15"/>
  <c r="P12" i="16"/>
  <c r="P13" i="16"/>
  <c r="P12" i="15"/>
  <c r="P14" i="12"/>
  <c r="P12" i="17"/>
  <c r="P16" i="17"/>
  <c r="P13" i="17"/>
  <c r="P15" i="17"/>
  <c r="P14" i="17"/>
  <c r="O21" i="15"/>
  <c r="O19" i="13"/>
  <c r="O20" i="17"/>
  <c r="L9" i="17"/>
  <c r="P11" i="17" s="1"/>
  <c r="O21" i="17"/>
  <c r="O11" i="13"/>
  <c r="L9" i="12"/>
  <c r="P11" i="12" s="1"/>
  <c r="O11" i="12"/>
  <c r="O14" i="13"/>
  <c r="O18" i="13"/>
  <c r="L9" i="14"/>
  <c r="P11" i="14" s="1"/>
  <c r="O14" i="16"/>
  <c r="O19" i="17"/>
  <c r="O11" i="17"/>
  <c r="O13" i="17"/>
  <c r="O15" i="17"/>
  <c r="O17" i="17"/>
  <c r="O14" i="17"/>
  <c r="O18" i="17"/>
  <c r="O12" i="17"/>
  <c r="O16" i="17"/>
  <c r="O13" i="16"/>
  <c r="O12" i="16"/>
  <c r="L9" i="16"/>
  <c r="P11" i="16" s="1"/>
  <c r="O11" i="16"/>
  <c r="O12" i="15"/>
  <c r="O16" i="15"/>
  <c r="O20" i="15"/>
  <c r="O14" i="15"/>
  <c r="O13" i="15"/>
  <c r="L9" i="15"/>
  <c r="P11" i="15" s="1"/>
  <c r="O11" i="15"/>
  <c r="O15" i="15"/>
  <c r="L9" i="13"/>
  <c r="O13" i="13"/>
  <c r="O17" i="13"/>
  <c r="O12" i="13"/>
  <c r="O16" i="13"/>
  <c r="O15" i="13"/>
  <c r="O20" i="13"/>
  <c r="O11" i="14"/>
  <c r="O13" i="12"/>
  <c r="O14" i="12"/>
  <c r="O12" i="12"/>
  <c r="R2" i="5"/>
  <c r="C4" i="11" s="1"/>
  <c r="K9" i="5"/>
  <c r="P12" i="12" l="1"/>
  <c r="P14" i="13"/>
  <c r="P17" i="13"/>
  <c r="P15" i="13"/>
  <c r="P15" i="5"/>
  <c r="P19" i="5"/>
  <c r="P13" i="5"/>
  <c r="P14" i="5"/>
  <c r="P18" i="5"/>
  <c r="P12" i="5"/>
  <c r="P16" i="5"/>
  <c r="O19" i="5"/>
  <c r="R6" i="14"/>
  <c r="R6" i="17"/>
  <c r="R4" i="15"/>
  <c r="R4" i="12"/>
  <c r="R5" i="12"/>
  <c r="R6" i="12"/>
  <c r="O15" i="5"/>
  <c r="O14" i="5"/>
  <c r="O12" i="5"/>
  <c r="O13" i="5"/>
  <c r="O18" i="5"/>
  <c r="O16" i="5"/>
  <c r="O11" i="5"/>
  <c r="O17" i="5"/>
  <c r="L9" i="5"/>
  <c r="P17" i="5" s="1"/>
  <c r="P11" i="5" l="1"/>
  <c r="R5" i="14"/>
  <c r="R6" i="16"/>
  <c r="R6" i="15"/>
  <c r="R6" i="13"/>
  <c r="R4" i="14"/>
  <c r="R5" i="16"/>
  <c r="R4" i="17"/>
  <c r="R5" i="17"/>
  <c r="R4" i="13"/>
  <c r="R4" i="16"/>
  <c r="R8" i="15"/>
  <c r="P9" i="15" s="1"/>
  <c r="R9" i="15" s="1"/>
  <c r="R8" i="12"/>
  <c r="P9" i="12" s="1"/>
  <c r="R9" i="12" s="1"/>
  <c r="R8" i="13" l="1"/>
  <c r="P9" i="13" s="1"/>
  <c r="R9" i="13" s="1"/>
  <c r="R8" i="14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<sst xmlns="http://schemas.openxmlformats.org/spreadsheetml/2006/main" count="939" uniqueCount="247">
  <si>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</si>
  <si>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</si>
  <si>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</si>
  <si>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</si>
  <si>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</si>
  <si>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</si>
  <si>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</si>
  <si>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</si>
  <si>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</si>
  <si>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</si>
  <si>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</si>
  <si>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</si>
  <si>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</si>
  <si>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</si>
  <si>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</si>
  <si>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</si>
  <si>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</si>
  <si>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</si>
  <si>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</si>
  <si>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</si>
  <si>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</si>
  <si>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</si>
  <si>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</si>
  <si>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</si>
  <si>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</si>
  <si>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</si>
  <si>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</si>
  <si>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</si>
  <si>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</si>
  <si>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</si>
  <si>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</si>
  <si>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</si>
  <si>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</si>
  <si>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</si>
  <si>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</si>
  <si>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</si>
  <si>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</si>
  <si>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</si>
  <si>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</si>
  <si>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</si>
  <si>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</si>
  <si>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</si>
  <si>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</si>
  <si>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</si>
  <si>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МБОУ "ТГ №11", Учебный Центр ЭКСПЕРТ</t>
  </si>
  <si>
    <t>Учебный Центр ЭКСПЕРТ</t>
  </si>
  <si>
    <t>не имеются</t>
  </si>
  <si>
    <t>Динаровна</t>
  </si>
  <si>
    <t>Ульяна</t>
  </si>
  <si>
    <t>Закиров</t>
  </si>
  <si>
    <t>Тимур</t>
  </si>
  <si>
    <t>Рафисович</t>
  </si>
  <si>
    <t>Салимгареев</t>
  </si>
  <si>
    <t>Рамаль</t>
  </si>
  <si>
    <t>Хусаинов</t>
  </si>
  <si>
    <t>Марат</t>
  </si>
  <si>
    <t>Хамидуллина</t>
  </si>
  <si>
    <t>Лина</t>
  </si>
  <si>
    <t>Шайхиева</t>
  </si>
  <si>
    <t>Ралина</t>
  </si>
  <si>
    <t>Робертовна</t>
  </si>
  <si>
    <t>Шангареева</t>
  </si>
  <si>
    <t>Амина</t>
  </si>
  <si>
    <t>Шафигуллин</t>
  </si>
  <si>
    <t>Марсель</t>
  </si>
  <si>
    <t>Дмитрюков</t>
  </si>
  <si>
    <t>Юрий</t>
  </si>
  <si>
    <t>Алексеевич</t>
  </si>
  <si>
    <t>Янис</t>
  </si>
  <si>
    <t>Миннигалеева</t>
  </si>
  <si>
    <t>Эмилия</t>
  </si>
  <si>
    <t>Кашапова</t>
  </si>
  <si>
    <t>Милена</t>
  </si>
  <si>
    <t>Низаметдинов</t>
  </si>
  <si>
    <t>Дамир</t>
  </si>
  <si>
    <t>Орлова</t>
  </si>
  <si>
    <t>Диана</t>
  </si>
  <si>
    <t>Сардина</t>
  </si>
  <si>
    <t>Фаррахова</t>
  </si>
  <si>
    <t>Аделина</t>
  </si>
  <si>
    <t>Ютландова</t>
  </si>
  <si>
    <t>нет</t>
  </si>
  <si>
    <t>Ранжированный список участников школьного этапа всероссийской олимпиады школьников 
по  в 4 классах в 2025-2026 учебном году</t>
  </si>
  <si>
    <t>Ирикович</t>
  </si>
  <si>
    <t>Рустамович</t>
  </si>
  <si>
    <t>28.10.2014</t>
  </si>
  <si>
    <t>01.11.2013</t>
  </si>
  <si>
    <t>21.10.2014</t>
  </si>
  <si>
    <t>Руслановна</t>
  </si>
  <si>
    <t>16.04.2013</t>
  </si>
  <si>
    <t>17.07.2013</t>
  </si>
  <si>
    <t>Алмазовна</t>
  </si>
  <si>
    <t>11.02.2013</t>
  </si>
  <si>
    <t>12.11.2012</t>
  </si>
  <si>
    <t>Гамилевич</t>
  </si>
  <si>
    <t>21.09.2012</t>
  </si>
  <si>
    <t>15.02.2012</t>
  </si>
  <si>
    <t>19.12.2011</t>
  </si>
  <si>
    <t>06.08.2012</t>
  </si>
  <si>
    <t>Ильдарович</t>
  </si>
  <si>
    <t>28.04.2012</t>
  </si>
  <si>
    <t>Дмитриевна</t>
  </si>
  <si>
    <t>19.01.2012</t>
  </si>
  <si>
    <t>02.06.2012</t>
  </si>
  <si>
    <t>Юрьевна</t>
  </si>
  <si>
    <t>09.08.2012</t>
  </si>
  <si>
    <t>Рафаиловна</t>
  </si>
  <si>
    <t>18.12.2011</t>
  </si>
  <si>
    <t>Тухватуллина</t>
  </si>
  <si>
    <t>Эвелина</t>
  </si>
  <si>
    <t>Эдуардовна</t>
  </si>
  <si>
    <t>16.12.2012</t>
  </si>
  <si>
    <t>29.09.2025</t>
  </si>
  <si>
    <t>география</t>
  </si>
  <si>
    <t>Ранжированный список участников школьного этапа всероссийской олимпиады школьников 
по географии в 5 классах в 2025-2026 учебном году</t>
  </si>
  <si>
    <t xml:space="preserve">Хусаинов </t>
  </si>
  <si>
    <t>Рамзан</t>
  </si>
  <si>
    <t>Закирова Гузель Ирековна</t>
  </si>
  <si>
    <t>Ранжированный список участников школьного этапа всероссийской олимпиады школьников 
по географии в 6 классах в 2025-2026 учебном году</t>
  </si>
  <si>
    <t>Ранжированный список участников школьного этапа всероссийской олимпиады школьников 
по географии в 7 классах в 2025-2026 учебном году</t>
  </si>
  <si>
    <t xml:space="preserve">Г-7-8 </t>
  </si>
  <si>
    <t>Г-7-7</t>
  </si>
  <si>
    <t>Г-7-6</t>
  </si>
  <si>
    <t>Г-7-5</t>
  </si>
  <si>
    <t>Г-7-4</t>
  </si>
  <si>
    <t>Г-7-3</t>
  </si>
  <si>
    <t>Г-7-2</t>
  </si>
  <si>
    <t>Г-7-1</t>
  </si>
  <si>
    <t>Г-7-9</t>
  </si>
  <si>
    <t>Г-7-10</t>
  </si>
  <si>
    <t>28.05.2014</t>
  </si>
  <si>
    <t>Эдуардович</t>
  </si>
  <si>
    <t>Г-6-1</t>
  </si>
  <si>
    <t>Г-6-2</t>
  </si>
  <si>
    <t>Г-6-3</t>
  </si>
  <si>
    <t>Г-6-4</t>
  </si>
  <si>
    <t>Председатель жюри</t>
  </si>
  <si>
    <t>Нафиков Р.К.</t>
  </si>
  <si>
    <t xml:space="preserve">Члены жюри: </t>
  </si>
  <si>
    <t>Муратшина А.И.</t>
  </si>
  <si>
    <t>Хасанова Л.Ф.</t>
  </si>
  <si>
    <t>Галимшина Р.Н.</t>
  </si>
  <si>
    <t xml:space="preserve">Шафигуллина Э.Р. </t>
  </si>
  <si>
    <t>Кречетова</t>
  </si>
  <si>
    <t>Юлия</t>
  </si>
  <si>
    <t>Сергеевна</t>
  </si>
  <si>
    <t>20.11.2014</t>
  </si>
  <si>
    <t>МБОУ "ТГ №11"</t>
  </si>
  <si>
    <t>5А</t>
  </si>
  <si>
    <t>Г5-5</t>
  </si>
  <si>
    <t>Г9-9</t>
  </si>
  <si>
    <t>Г-5-4 (Э)</t>
  </si>
  <si>
    <t>Г-5-2 (Э)</t>
  </si>
  <si>
    <t>Г-5-1 (Э)</t>
  </si>
  <si>
    <t>Г-5-3 (Э)</t>
  </si>
  <si>
    <t>Дильмухаметова</t>
  </si>
  <si>
    <t>Ильмира</t>
  </si>
  <si>
    <t>Ильдаровна</t>
  </si>
  <si>
    <t>01.05.2014</t>
  </si>
  <si>
    <t>Фатыкова</t>
  </si>
  <si>
    <t>Кристина</t>
  </si>
  <si>
    <t>14.03.2014</t>
  </si>
  <si>
    <t>да</t>
  </si>
  <si>
    <t>5Б</t>
  </si>
  <si>
    <t>Г5-3</t>
  </si>
  <si>
    <t>Г5-1</t>
  </si>
  <si>
    <t>Одинаева</t>
  </si>
  <si>
    <t>Дилафруз</t>
  </si>
  <si>
    <t>Исмонхуджаевна</t>
  </si>
  <si>
    <t>14.07.2013</t>
  </si>
  <si>
    <t>Г5-2</t>
  </si>
  <si>
    <t>Шаяхметова</t>
  </si>
  <si>
    <t>Алия</t>
  </si>
  <si>
    <t>Наилевна</t>
  </si>
  <si>
    <t>08.09.2014</t>
  </si>
  <si>
    <t>Г5-4</t>
  </si>
  <si>
    <t>победитель</t>
  </si>
  <si>
    <t>призёр</t>
  </si>
  <si>
    <t>Ранжированный список участников школьного этапа всероссийской олимпиады школьников 
по географии  в 8 классах в 2025-2026 учебном году</t>
  </si>
  <si>
    <t>Сайфулин</t>
  </si>
  <si>
    <t>Абдуррахман</t>
  </si>
  <si>
    <t>Эрикович</t>
  </si>
  <si>
    <t>8Б</t>
  </si>
  <si>
    <t>Г8-1</t>
  </si>
  <si>
    <t>Ранжированный список участников школьного этапа всероссийской олимпиады школьников 
по географии  в 9 классах в 2025-2026 учебном году</t>
  </si>
  <si>
    <t>Антонов</t>
  </si>
  <si>
    <t>Елисей</t>
  </si>
  <si>
    <t>Яковлевич</t>
  </si>
  <si>
    <t>9Б</t>
  </si>
  <si>
    <t>Г9-2</t>
  </si>
  <si>
    <t>Насибуллин</t>
  </si>
  <si>
    <t>Радмир</t>
  </si>
  <si>
    <t>Айдарович</t>
  </si>
  <si>
    <t>Г9-3</t>
  </si>
  <si>
    <t>Шарафутдинов</t>
  </si>
  <si>
    <t>Данимслам</t>
  </si>
  <si>
    <t>Ильшатович</t>
  </si>
  <si>
    <t>Г9-5</t>
  </si>
  <si>
    <t>Подтеребкова</t>
  </si>
  <si>
    <t>Елизавета</t>
  </si>
  <si>
    <t>Андреевна</t>
  </si>
  <si>
    <t>Г9-6</t>
  </si>
  <si>
    <t>Малашенкова</t>
  </si>
  <si>
    <t>Дарья</t>
  </si>
  <si>
    <t>Алексеевна</t>
  </si>
  <si>
    <t>Г9-7</t>
  </si>
  <si>
    <t>Газизова</t>
  </si>
  <si>
    <t>Эльза</t>
  </si>
  <si>
    <t>17.10.2010</t>
  </si>
  <si>
    <t>Г9-1</t>
  </si>
  <si>
    <t>Фаррахов</t>
  </si>
  <si>
    <t>Роберт</t>
  </si>
  <si>
    <t>Ришатович</t>
  </si>
  <si>
    <t>Г9-12</t>
  </si>
  <si>
    <t>Валиуллин</t>
  </si>
  <si>
    <t>Айдар</t>
  </si>
  <si>
    <t>18.10.2010</t>
  </si>
  <si>
    <t>Г9-11</t>
  </si>
  <si>
    <t>Хозиков</t>
  </si>
  <si>
    <t>Станислав</t>
  </si>
  <si>
    <t>Сергеевич</t>
  </si>
  <si>
    <t>Кашапов</t>
  </si>
  <si>
    <t>Артурович</t>
  </si>
  <si>
    <t>Г9-8</t>
  </si>
  <si>
    <t>Андреева</t>
  </si>
  <si>
    <t>Ксения</t>
  </si>
  <si>
    <t>Александровна</t>
  </si>
  <si>
    <t>9А</t>
  </si>
  <si>
    <t>Г9-10</t>
  </si>
  <si>
    <t>Фатихова</t>
  </si>
  <si>
    <t>Эльвина</t>
  </si>
  <si>
    <t>Г9-4</t>
  </si>
  <si>
    <t>Ранжированный список участников школьного этапа всероссийской олимпиады школьников 
по  географии  в 10 классах в 2025-2026 учебном году</t>
  </si>
  <si>
    <t>Гареева</t>
  </si>
  <si>
    <t>Камила</t>
  </si>
  <si>
    <t>Зульфировна</t>
  </si>
  <si>
    <t>Г-10-3</t>
  </si>
  <si>
    <t>Алымова</t>
  </si>
  <si>
    <t>Г-10-4</t>
  </si>
  <si>
    <t>Сибгатова</t>
  </si>
  <si>
    <t>Карина</t>
  </si>
  <si>
    <t>Ильмировна</t>
  </si>
  <si>
    <t>Г-10-2</t>
  </si>
  <si>
    <t>Сулейманова</t>
  </si>
  <si>
    <t>Ангелина</t>
  </si>
  <si>
    <t>04.04.2009</t>
  </si>
  <si>
    <t>Г-10-1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</si>
</sst>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49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30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40</v>
      </c>
    </row>
    <row r="5" spans="2:4" s="4" customFormat="1" ht="24" customHeight="1" x14ac:dyDescent="0.2">
      <c r="B5" s="3" t="s">
        <v>28</v>
      </c>
      <c r="C5" s="1">
        <f>SUM('4 класс:11 класс'!R4)</f>
        <v>3</v>
      </c>
    </row>
    <row r="6" spans="2:4" s="4" customFormat="1" ht="24" customHeight="1" x14ac:dyDescent="0.2">
      <c r="B6" s="3" t="s">
        <v>29</v>
      </c>
      <c r="C6" s="1">
        <f>SUM('4 класс:11 класс'!R5)</f>
        <v>6</v>
      </c>
    </row>
    <row r="7" spans="2:4" s="4" customFormat="1" ht="24" customHeight="1" x14ac:dyDescent="0.2">
      <c r="B7" s="3" t="s">
        <v>30</v>
      </c>
      <c r="C7" s="1">
        <f>SUM('4 класс:11 класс'!R6)</f>
        <v>31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0.22500000000000001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-0.22500000000000001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H6" sqref="H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82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43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 t="s">
        <v>44</v>
      </c>
      <c r="K11" s="38"/>
      <c r="L11" s="39"/>
      <c r="M11" s="40"/>
      <c r="N11" s="31"/>
      <c r="O11" s="31"/>
      <c r="P11" s="41"/>
      <c r="Q11" s="37"/>
      <c r="R11" s="43" t="s">
        <v>45</v>
      </c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 t="s">
        <v>44</v>
      </c>
      <c r="K12" s="38"/>
      <c r="L12" s="39"/>
      <c r="M12" s="40"/>
      <c r="N12" s="31" t="str">
        <f t="shared" ref="N12:N60" si="0">IF(M12="","",M12/$E$9)</f>
        <v/>
      </c>
      <c r="O12" s="31" t="str">
        <f t="shared" ref="O12:O60" si="1">IF(M12="","",M12/$K$9)</f>
        <v/>
      </c>
      <c r="P12" s="41" t="str">
        <f t="shared" ref="P12:P59" si="2">IF(M12="","",IF($K$9=M12,$L$9,IF(M12&gt;=$H$9,"призер","участник")))</f>
        <v/>
      </c>
      <c r="Q12" s="37"/>
      <c r="R12" s="43" t="s">
        <v>45</v>
      </c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37" t="s">
        <v>44</v>
      </c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 t="s">
        <v>45</v>
      </c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 t="s">
        <v>44</v>
      </c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 t="s">
        <v>45</v>
      </c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 t="s">
        <v>44</v>
      </c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 t="s">
        <v>45</v>
      </c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 t="s">
        <v>44</v>
      </c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 t="s">
        <v>45</v>
      </c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 t="s">
        <v>44</v>
      </c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 t="s">
        <v>45</v>
      </c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 t="s">
        <v>44</v>
      </c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 t="s">
        <v>45</v>
      </c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 t="s">
        <v>44</v>
      </c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 t="s">
        <v>45</v>
      </c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 t="s">
        <v>44</v>
      </c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 t="s">
        <v>45</v>
      </c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 t="s">
        <v>44</v>
      </c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 t="s">
        <v>45</v>
      </c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 t="s">
        <v>44</v>
      </c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 t="s">
        <v>45</v>
      </c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:C5">
    <cfRule type="expression" dxfId="29" priority="3" stopIfTrue="1">
      <formula>ISBLANK(C4)</formula>
    </cfRule>
  </conditionalFormatting>
  <conditionalFormatting sqref="C8">
    <cfRule type="expression" dxfId="28" priority="2" stopIfTrue="1">
      <formula>ISBLANK(C8)</formula>
    </cfRule>
  </conditionalFormatting>
  <conditionalFormatting sqref="E9">
    <cfRule type="expression" dxfId="27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topLeftCell="D1" zoomScaleNormal="100" workbookViewId="0">
      <selection activeCell="G13" sqref="G13:J1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114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COUNTA(M11:M19)</f>
        <v>9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113</v>
      </c>
      <c r="E4" s="16" t="s">
        <v>21</v>
      </c>
      <c r="F4" s="17"/>
      <c r="Q4" s="18" t="s">
        <v>33</v>
      </c>
      <c r="R4" s="19">
        <f>COUNTIF(P11:P19,"победитель")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COUNTIF(P11:P19,"призер")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COUNTIF(P11:P19,"участник")</f>
        <v>9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112</v>
      </c>
      <c r="F8" s="17"/>
      <c r="M8" s="52"/>
      <c r="Q8" s="22" t="s">
        <v>31</v>
      </c>
      <c r="R8" s="21">
        <f>(R4+R5)/R2</f>
        <v>0</v>
      </c>
    </row>
    <row r="9" spans="1:21" x14ac:dyDescent="0.25">
      <c r="C9" s="60" t="s">
        <v>24</v>
      </c>
      <c r="D9" s="60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MAX(M11:M19)</f>
        <v>17</v>
      </c>
      <c r="L9" s="25" t="str">
        <f>IF(K9*100/E9&gt;=50,"победитель","участник")</f>
        <v>участник</v>
      </c>
      <c r="M9" s="52"/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54</v>
      </c>
      <c r="D11" s="34" t="s">
        <v>55</v>
      </c>
      <c r="E11" s="34" t="s">
        <v>84</v>
      </c>
      <c r="F11" s="44" t="s">
        <v>87</v>
      </c>
      <c r="G11" s="36" t="s">
        <v>46</v>
      </c>
      <c r="H11" s="36" t="s">
        <v>81</v>
      </c>
      <c r="I11" s="45" t="s">
        <v>81</v>
      </c>
      <c r="J11" s="45" t="s">
        <v>44</v>
      </c>
      <c r="K11" s="46">
        <v>5</v>
      </c>
      <c r="L11" s="39" t="s">
        <v>152</v>
      </c>
      <c r="M11" s="40">
        <v>17</v>
      </c>
      <c r="N11" s="31">
        <f>IF(M11="","",M11/$E$9)</f>
        <v>0.17</v>
      </c>
      <c r="O11" s="31">
        <f>IF(M11="","",M11/$K$9)</f>
        <v>1</v>
      </c>
      <c r="P11" s="41" t="str">
        <f>IF(M11="","",IF($K$9=M11,$L$9,IF(M11&gt;=$H$9,"призер","участник")))</f>
        <v>участник</v>
      </c>
      <c r="Q11" s="37" t="s">
        <v>117</v>
      </c>
      <c r="R11" s="43" t="s">
        <v>45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143</v>
      </c>
      <c r="D12" s="34" t="s">
        <v>144</v>
      </c>
      <c r="E12" s="34" t="s">
        <v>145</v>
      </c>
      <c r="F12" s="35" t="s">
        <v>146</v>
      </c>
      <c r="G12" s="36" t="s">
        <v>46</v>
      </c>
      <c r="H12" s="36" t="s">
        <v>81</v>
      </c>
      <c r="I12" s="37" t="s">
        <v>81</v>
      </c>
      <c r="J12" s="37" t="s">
        <v>147</v>
      </c>
      <c r="K12" s="38" t="s">
        <v>148</v>
      </c>
      <c r="L12" s="39" t="s">
        <v>149</v>
      </c>
      <c r="M12" s="40">
        <v>14</v>
      </c>
      <c r="N12" s="31">
        <f>IF(M12="","",M12/$E$9)</f>
        <v>0.14000000000000001</v>
      </c>
      <c r="O12" s="31">
        <f>IF(M12="","",M12/$K$9)</f>
        <v>0.82352941176470584</v>
      </c>
      <c r="P12" s="41" t="str">
        <f>IF(M12="","",IF($K$9=M12,$L$9,IF(M12&gt;=$H$9,"призер","участник")))</f>
        <v>участник</v>
      </c>
      <c r="Q12" s="37"/>
      <c r="R12" s="43"/>
    </row>
    <row r="13" spans="1:21" x14ac:dyDescent="0.25">
      <c r="A13" s="28">
        <v>3</v>
      </c>
      <c r="B13" s="51" t="s">
        <v>12</v>
      </c>
      <c r="C13" s="34" t="s">
        <v>155</v>
      </c>
      <c r="D13" s="34" t="s">
        <v>156</v>
      </c>
      <c r="E13" s="34" t="s">
        <v>157</v>
      </c>
      <c r="F13" s="35" t="s">
        <v>158</v>
      </c>
      <c r="G13" s="36" t="s">
        <v>46</v>
      </c>
      <c r="H13" s="36" t="s">
        <v>81</v>
      </c>
      <c r="I13" s="37" t="s">
        <v>81</v>
      </c>
      <c r="J13" s="37" t="s">
        <v>147</v>
      </c>
      <c r="K13" s="38" t="s">
        <v>148</v>
      </c>
      <c r="L13" s="39" t="s">
        <v>165</v>
      </c>
      <c r="M13" s="40">
        <v>13.5</v>
      </c>
      <c r="N13" s="31">
        <f>IF(M13="","",M13/$E$9)</f>
        <v>0.13500000000000001</v>
      </c>
      <c r="O13" s="31">
        <f>IF(M13="","",M13/$K$9)</f>
        <v>0.79411764705882348</v>
      </c>
      <c r="P13" s="41" t="str">
        <f>IF(M13="","",IF($K$9=M13,$L$9,IF(M13&gt;=$H$9,"призер","участник")))</f>
        <v>участник</v>
      </c>
      <c r="Q13" s="37"/>
      <c r="R13" s="43"/>
    </row>
    <row r="14" spans="1:21" x14ac:dyDescent="0.25">
      <c r="A14" s="28">
        <v>4</v>
      </c>
      <c r="B14" s="51" t="s">
        <v>12</v>
      </c>
      <c r="C14" s="34" t="s">
        <v>159</v>
      </c>
      <c r="D14" s="34" t="s">
        <v>160</v>
      </c>
      <c r="E14" s="34" t="s">
        <v>101</v>
      </c>
      <c r="F14" s="35" t="s">
        <v>161</v>
      </c>
      <c r="G14" s="36" t="s">
        <v>46</v>
      </c>
      <c r="H14" s="36" t="s">
        <v>81</v>
      </c>
      <c r="I14" s="37" t="s">
        <v>162</v>
      </c>
      <c r="J14" s="37" t="s">
        <v>147</v>
      </c>
      <c r="K14" s="38" t="s">
        <v>163</v>
      </c>
      <c r="L14" s="39" t="s">
        <v>164</v>
      </c>
      <c r="M14" s="40">
        <v>12</v>
      </c>
      <c r="N14" s="31">
        <f>IF(M14="","",M14/$E$9)</f>
        <v>0.12</v>
      </c>
      <c r="O14" s="31">
        <f>IF(M14="","",M14/$K$9)</f>
        <v>0.70588235294117652</v>
      </c>
      <c r="P14" s="41" t="str">
        <f>IF(M14="","",IF($K$9=M14,$L$9,IF(M14&gt;=$H$9,"призер","участник")))</f>
        <v>участник</v>
      </c>
      <c r="Q14" s="37"/>
      <c r="R14" s="43"/>
    </row>
    <row r="15" spans="1:21" x14ac:dyDescent="0.25">
      <c r="A15" s="28">
        <v>5</v>
      </c>
      <c r="B15" s="51" t="s">
        <v>12</v>
      </c>
      <c r="C15" s="34" t="s">
        <v>166</v>
      </c>
      <c r="D15" s="34" t="s">
        <v>167</v>
      </c>
      <c r="E15" s="34" t="s">
        <v>168</v>
      </c>
      <c r="F15" s="35" t="s">
        <v>169</v>
      </c>
      <c r="G15" s="36" t="s">
        <v>46</v>
      </c>
      <c r="H15" s="36" t="s">
        <v>81</v>
      </c>
      <c r="I15" s="37" t="s">
        <v>81</v>
      </c>
      <c r="J15" s="37" t="s">
        <v>147</v>
      </c>
      <c r="K15" s="38" t="s">
        <v>148</v>
      </c>
      <c r="L15" s="39" t="s">
        <v>170</v>
      </c>
      <c r="M15" s="40">
        <v>11.5</v>
      </c>
      <c r="N15" s="31">
        <f>IF(M15="","",M15/$E$9)</f>
        <v>0.115</v>
      </c>
      <c r="O15" s="31">
        <f>IF(M15="","",M15/$K$9)</f>
        <v>0.67647058823529416</v>
      </c>
      <c r="P15" s="41" t="str">
        <f>IF(M15="","",IF($K$9=M15,$L$9,IF(M15&gt;=$H$9,"призер","участник")))</f>
        <v>участник</v>
      </c>
      <c r="Q15" s="37"/>
      <c r="R15" s="43"/>
    </row>
    <row r="16" spans="1:21" x14ac:dyDescent="0.25">
      <c r="A16" s="28">
        <v>6</v>
      </c>
      <c r="B16" s="51" t="s">
        <v>12</v>
      </c>
      <c r="C16" s="34" t="s">
        <v>52</v>
      </c>
      <c r="D16" s="34" t="s">
        <v>53</v>
      </c>
      <c r="E16" s="34" t="s">
        <v>83</v>
      </c>
      <c r="F16" s="35" t="s">
        <v>86</v>
      </c>
      <c r="G16" s="36" t="s">
        <v>46</v>
      </c>
      <c r="H16" s="36" t="s">
        <v>81</v>
      </c>
      <c r="I16" s="37" t="s">
        <v>81</v>
      </c>
      <c r="J16" s="37" t="s">
        <v>44</v>
      </c>
      <c r="K16" s="38">
        <v>5</v>
      </c>
      <c r="L16" s="39" t="s">
        <v>153</v>
      </c>
      <c r="M16" s="40">
        <v>9</v>
      </c>
      <c r="N16" s="31">
        <f>IF(M16="","",M16/$E$9)</f>
        <v>0.09</v>
      </c>
      <c r="O16" s="31">
        <f>IF(M16="","",M16/$K$9)</f>
        <v>0.52941176470588236</v>
      </c>
      <c r="P16" s="41" t="str">
        <f>IF(M16="","",IF($K$9=M16,$L$9,IF(M16&gt;=$H$9,"призер","участник")))</f>
        <v>участник</v>
      </c>
      <c r="Q16" s="37" t="s">
        <v>117</v>
      </c>
      <c r="R16" s="43" t="s">
        <v>45</v>
      </c>
    </row>
    <row r="17" spans="1:18" x14ac:dyDescent="0.25">
      <c r="A17" s="28">
        <v>7</v>
      </c>
      <c r="B17" s="51" t="s">
        <v>12</v>
      </c>
      <c r="C17" s="34" t="s">
        <v>49</v>
      </c>
      <c r="D17" s="34" t="s">
        <v>50</v>
      </c>
      <c r="E17" s="34" t="s">
        <v>51</v>
      </c>
      <c r="F17" s="35" t="s">
        <v>85</v>
      </c>
      <c r="G17" s="36" t="s">
        <v>46</v>
      </c>
      <c r="H17" s="36" t="s">
        <v>81</v>
      </c>
      <c r="I17" s="37" t="s">
        <v>81</v>
      </c>
      <c r="J17" s="37" t="s">
        <v>44</v>
      </c>
      <c r="K17" s="38">
        <v>5</v>
      </c>
      <c r="L17" s="39" t="s">
        <v>154</v>
      </c>
      <c r="M17" s="40">
        <v>4</v>
      </c>
      <c r="N17" s="31">
        <f>IF(M17="","",M17/$E$9)</f>
        <v>0.04</v>
      </c>
      <c r="O17" s="31">
        <f>IF(M17="","",M17/$K$9)</f>
        <v>0.23529411764705882</v>
      </c>
      <c r="P17" s="41" t="str">
        <f>IF(M17="","",IF($K$9=M17,$L$9,IF(M17&gt;=$H$9,"призер","участник")))</f>
        <v>участник</v>
      </c>
      <c r="Q17" s="37" t="s">
        <v>117</v>
      </c>
      <c r="R17" s="43" t="s">
        <v>45</v>
      </c>
    </row>
    <row r="18" spans="1:18" x14ac:dyDescent="0.25">
      <c r="A18" s="28">
        <v>8</v>
      </c>
      <c r="B18" s="51" t="s">
        <v>12</v>
      </c>
      <c r="C18" s="34" t="s">
        <v>115</v>
      </c>
      <c r="D18" s="34" t="s">
        <v>116</v>
      </c>
      <c r="E18" s="34" t="s">
        <v>131</v>
      </c>
      <c r="F18" s="35" t="s">
        <v>130</v>
      </c>
      <c r="G18" s="36" t="s">
        <v>46</v>
      </c>
      <c r="H18" s="36" t="s">
        <v>81</v>
      </c>
      <c r="I18" s="37" t="s">
        <v>81</v>
      </c>
      <c r="J18" s="45" t="s">
        <v>44</v>
      </c>
      <c r="K18" s="38">
        <v>5</v>
      </c>
      <c r="L18" s="39" t="s">
        <v>151</v>
      </c>
      <c r="M18" s="40">
        <v>4</v>
      </c>
      <c r="N18" s="31">
        <f>IF(M18="","",M18/$E$9)</f>
        <v>0.04</v>
      </c>
      <c r="O18" s="31">
        <f>IF(M18="","",M18/$K$9)</f>
        <v>0.23529411764705882</v>
      </c>
      <c r="P18" s="41" t="str">
        <f>IF(M18="","",IF($K$9=M18,$L$9,IF(M18&gt;=$H$9,"призер","участник")))</f>
        <v>участник</v>
      </c>
      <c r="Q18" s="37" t="s">
        <v>117</v>
      </c>
      <c r="R18" s="43" t="s">
        <v>45</v>
      </c>
    </row>
    <row r="19" spans="1:18" x14ac:dyDescent="0.25">
      <c r="A19" s="28">
        <v>9</v>
      </c>
      <c r="B19" s="51" t="s">
        <v>12</v>
      </c>
      <c r="C19" s="34" t="s">
        <v>171</v>
      </c>
      <c r="D19" s="34" t="s">
        <v>172</v>
      </c>
      <c r="E19" s="34" t="s">
        <v>173</v>
      </c>
      <c r="F19" s="35" t="s">
        <v>174</v>
      </c>
      <c r="G19" s="36" t="s">
        <v>46</v>
      </c>
      <c r="H19" s="36" t="s">
        <v>81</v>
      </c>
      <c r="I19" s="37" t="s">
        <v>81</v>
      </c>
      <c r="J19" s="37" t="s">
        <v>147</v>
      </c>
      <c r="K19" s="38" t="s">
        <v>148</v>
      </c>
      <c r="L19" s="39" t="s">
        <v>175</v>
      </c>
      <c r="M19" s="40">
        <v>2</v>
      </c>
      <c r="N19" s="31">
        <f>IF(M19="","",M19/$E$9)</f>
        <v>0.02</v>
      </c>
      <c r="O19" s="31">
        <f>IF(M19="","",M19/$K$9)</f>
        <v>0.11764705882352941</v>
      </c>
      <c r="P19" s="41" t="str">
        <f>IF(M19="","",IF($K$9=M19,$L$9,IF(M19&gt;=$H$9,"призер","участник")))</f>
        <v>участник</v>
      </c>
      <c r="Q19" s="37"/>
      <c r="R19" s="43"/>
    </row>
    <row r="21" spans="1:18" x14ac:dyDescent="0.25">
      <c r="B21" s="33" t="s">
        <v>23</v>
      </c>
    </row>
    <row r="22" spans="1:18" x14ac:dyDescent="0.25">
      <c r="B22" s="10" t="s">
        <v>136</v>
      </c>
      <c r="D22" s="10" t="s">
        <v>137</v>
      </c>
    </row>
    <row r="23" spans="1:18" x14ac:dyDescent="0.25">
      <c r="B23" s="10" t="s">
        <v>138</v>
      </c>
      <c r="D23" s="10" t="s">
        <v>139</v>
      </c>
    </row>
    <row r="24" spans="1:18" x14ac:dyDescent="0.25">
      <c r="D24" s="10" t="s">
        <v>140</v>
      </c>
    </row>
    <row r="25" spans="1:18" x14ac:dyDescent="0.25">
      <c r="D25" s="10" t="s">
        <v>141</v>
      </c>
    </row>
    <row r="26" spans="1:18" x14ac:dyDescent="0.25">
      <c r="D26" s="10" t="s">
        <v>142</v>
      </c>
    </row>
  </sheetData>
  <protectedRanges>
    <protectedRange sqref="N11:N19" name="Диапазон1_3_1"/>
    <protectedRange sqref="O11:O19" name="Диапазон1_1_1_1"/>
    <protectedRange sqref="P11:P19" name="Диапазон1_2_1_1_1"/>
  </protectedRanges>
  <autoFilter ref="A10:R10">
    <sortState ref="A11:R19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6" priority="3" stopIfTrue="1">
      <formula>ISBLANK(C4)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opLeftCell="D1" zoomScaleNormal="100" workbookViewId="0">
      <selection activeCell="A15" sqref="A1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118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COUNTA(M11:M14)</f>
        <v>4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113</v>
      </c>
      <c r="E4" s="16" t="s">
        <v>21</v>
      </c>
      <c r="F4" s="17"/>
      <c r="Q4" s="18" t="s">
        <v>33</v>
      </c>
      <c r="R4" s="19">
        <f>COUNTIF(P11:P14,"победитель")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COUNTIF(P11:P14,"призер")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COUNTIF(P11:P14,"участник")</f>
        <v>4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112</v>
      </c>
      <c r="F8" s="17"/>
      <c r="Q8" s="22" t="s">
        <v>31</v>
      </c>
      <c r="R8" s="21">
        <f>(R4+R5)/R2</f>
        <v>0</v>
      </c>
    </row>
    <row r="9" spans="1:21" x14ac:dyDescent="0.25">
      <c r="C9" s="60" t="s">
        <v>24</v>
      </c>
      <c r="D9" s="60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MAX(M11:M14)</f>
        <v>18.5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56</v>
      </c>
      <c r="D11" s="34" t="s">
        <v>57</v>
      </c>
      <c r="E11" s="34" t="s">
        <v>88</v>
      </c>
      <c r="F11" s="35" t="s">
        <v>89</v>
      </c>
      <c r="G11" s="36" t="s">
        <v>46</v>
      </c>
      <c r="H11" s="36" t="s">
        <v>81</v>
      </c>
      <c r="I11" s="37" t="s">
        <v>81</v>
      </c>
      <c r="J11" s="37" t="s">
        <v>44</v>
      </c>
      <c r="K11" s="38">
        <v>6</v>
      </c>
      <c r="L11" s="39" t="s">
        <v>132</v>
      </c>
      <c r="M11" s="40">
        <v>18.5</v>
      </c>
      <c r="N11" s="31">
        <f>IF(M11="","",M11/$E$9)</f>
        <v>0.185</v>
      </c>
      <c r="O11" s="31">
        <f>IF(M11="","",M11/$K$9)</f>
        <v>1</v>
      </c>
      <c r="P11" s="41" t="str">
        <f>IF(M11="","",IF($K$9=M11,$L$9,IF(M11&gt;=$H$9,"призер","участник")))</f>
        <v>участник</v>
      </c>
      <c r="Q11" s="37" t="s">
        <v>117</v>
      </c>
      <c r="R11" s="43" t="s">
        <v>45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58</v>
      </c>
      <c r="D12" s="34" t="s">
        <v>59</v>
      </c>
      <c r="E12" s="34" t="s">
        <v>60</v>
      </c>
      <c r="F12" s="35" t="s">
        <v>90</v>
      </c>
      <c r="G12" s="36" t="s">
        <v>46</v>
      </c>
      <c r="H12" s="36" t="s">
        <v>81</v>
      </c>
      <c r="I12" s="37" t="s">
        <v>81</v>
      </c>
      <c r="J12" s="37" t="s">
        <v>44</v>
      </c>
      <c r="K12" s="38">
        <v>6</v>
      </c>
      <c r="L12" s="39" t="s">
        <v>134</v>
      </c>
      <c r="M12" s="40">
        <v>18.5</v>
      </c>
      <c r="N12" s="31">
        <f>IF(M12="","",M12/$E$9)</f>
        <v>0.185</v>
      </c>
      <c r="O12" s="31">
        <f>IF(M12="","",M12/$K$9)</f>
        <v>1</v>
      </c>
      <c r="P12" s="41" t="str">
        <f>IF(M12="","",IF($K$9=M12,$L$9,IF(M12&gt;=$H$9,"призер","участник")))</f>
        <v>участник</v>
      </c>
      <c r="Q12" s="37" t="s">
        <v>117</v>
      </c>
      <c r="R12" s="43" t="s">
        <v>45</v>
      </c>
    </row>
    <row r="13" spans="1:21" x14ac:dyDescent="0.25">
      <c r="A13" s="28">
        <v>3</v>
      </c>
      <c r="B13" s="51" t="s">
        <v>12</v>
      </c>
      <c r="C13" s="34" t="s">
        <v>63</v>
      </c>
      <c r="D13" s="34" t="s">
        <v>64</v>
      </c>
      <c r="E13" s="34" t="s">
        <v>94</v>
      </c>
      <c r="F13" s="35" t="s">
        <v>93</v>
      </c>
      <c r="G13" s="36" t="s">
        <v>46</v>
      </c>
      <c r="H13" s="36" t="s">
        <v>81</v>
      </c>
      <c r="I13" s="37" t="s">
        <v>81</v>
      </c>
      <c r="J13" s="37" t="s">
        <v>44</v>
      </c>
      <c r="K13" s="38">
        <v>6</v>
      </c>
      <c r="L13" s="39" t="s">
        <v>135</v>
      </c>
      <c r="M13" s="40">
        <v>18</v>
      </c>
      <c r="N13" s="31">
        <f>IF(M13="","",M13/$E$9)</f>
        <v>0.18</v>
      </c>
      <c r="O13" s="31">
        <f>IF(M13="","",M13/$K$9)</f>
        <v>0.97297297297297303</v>
      </c>
      <c r="P13" s="41" t="str">
        <f>IF(M13="","",IF($K$9=M13,$L$9,IF(M13&gt;=$H$9,"призер","участник")))</f>
        <v>участник</v>
      </c>
      <c r="Q13" s="37" t="s">
        <v>117</v>
      </c>
      <c r="R13" s="43" t="s">
        <v>45</v>
      </c>
    </row>
    <row r="14" spans="1:21" x14ac:dyDescent="0.25">
      <c r="A14" s="28">
        <v>4</v>
      </c>
      <c r="B14" s="51" t="s">
        <v>12</v>
      </c>
      <c r="C14" s="34" t="s">
        <v>61</v>
      </c>
      <c r="D14" s="34" t="s">
        <v>62</v>
      </c>
      <c r="E14" s="34" t="s">
        <v>91</v>
      </c>
      <c r="F14" s="44" t="s">
        <v>92</v>
      </c>
      <c r="G14" s="36" t="s">
        <v>46</v>
      </c>
      <c r="H14" s="36" t="s">
        <v>81</v>
      </c>
      <c r="I14" s="45" t="s">
        <v>81</v>
      </c>
      <c r="J14" s="45" t="s">
        <v>44</v>
      </c>
      <c r="K14" s="46">
        <v>6</v>
      </c>
      <c r="L14" s="39" t="s">
        <v>133</v>
      </c>
      <c r="M14" s="40">
        <v>14.5</v>
      </c>
      <c r="N14" s="31">
        <f>IF(M14="","",M14/$E$9)</f>
        <v>0.14499999999999999</v>
      </c>
      <c r="O14" s="31">
        <f>IF(M14="","",M14/$K$9)</f>
        <v>0.78378378378378377</v>
      </c>
      <c r="P14" s="41" t="str">
        <f>IF(M14="","",IF($K$9=M14,$L$9,IF(M14&gt;=$H$9,"призер","участник")))</f>
        <v>участник</v>
      </c>
      <c r="Q14" s="37" t="s">
        <v>117</v>
      </c>
      <c r="R14" s="43" t="s">
        <v>45</v>
      </c>
    </row>
    <row r="16" spans="1:21" x14ac:dyDescent="0.25">
      <c r="B16" s="33" t="s">
        <v>23</v>
      </c>
    </row>
    <row r="17" spans="2:4" x14ac:dyDescent="0.25">
      <c r="B17" s="10" t="s">
        <v>136</v>
      </c>
      <c r="D17" s="10" t="s">
        <v>137</v>
      </c>
    </row>
    <row r="18" spans="2:4" x14ac:dyDescent="0.25">
      <c r="B18" s="10" t="s">
        <v>138</v>
      </c>
      <c r="D18" s="10" t="s">
        <v>139</v>
      </c>
    </row>
    <row r="19" spans="2:4" x14ac:dyDescent="0.25">
      <c r="D19" s="10" t="s">
        <v>140</v>
      </c>
    </row>
    <row r="20" spans="2:4" x14ac:dyDescent="0.25">
      <c r="D20" s="10" t="s">
        <v>141</v>
      </c>
    </row>
    <row r="21" spans="2:4" x14ac:dyDescent="0.25">
      <c r="D21" s="10" t="s">
        <v>142</v>
      </c>
    </row>
  </sheetData>
  <protectedRanges>
    <protectedRange sqref="N11:N14" name="Диапазон1_3_1"/>
    <protectedRange sqref="O11:O14" name="Диапазон1_1_1_1"/>
    <protectedRange sqref="P11:P14" name="Диапазон1_2_1_1_1"/>
  </protectedRanges>
  <autoFilter ref="A10:R10">
    <sortState ref="A11:R14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3" priority="3" stopIfTrue="1">
      <formula>ISBLANK(C4)</formula>
    </cfRule>
  </conditionalFormatting>
  <conditionalFormatting sqref="C8">
    <cfRule type="expression" dxfId="22" priority="2" stopIfTrue="1">
      <formula>ISBLANK(C8)</formula>
    </cfRule>
  </conditionalFormatting>
  <conditionalFormatting sqref="E9">
    <cfRule type="expression" dxfId="21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topLeftCell="D1" zoomScaleNormal="100" workbookViewId="0">
      <selection activeCell="S8" sqref="S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119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COUNTA(M11:M20)</f>
        <v>10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113</v>
      </c>
      <c r="E4" s="16" t="s">
        <v>21</v>
      </c>
      <c r="F4" s="17"/>
      <c r="Q4" s="18" t="s">
        <v>33</v>
      </c>
      <c r="R4" s="19">
        <f>COUNTIF(P11:P20,"победитель")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COUNTIF(P11:P20,"участник")</f>
        <v>7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112</v>
      </c>
      <c r="F8" s="17"/>
      <c r="Q8" s="22" t="s">
        <v>31</v>
      </c>
      <c r="R8" s="21">
        <f>(R4+R5)/R2</f>
        <v>0.3</v>
      </c>
    </row>
    <row r="9" spans="1:21" x14ac:dyDescent="0.25">
      <c r="C9" s="60" t="s">
        <v>24</v>
      </c>
      <c r="D9" s="60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MAX(M11:M20)</f>
        <v>30.5</v>
      </c>
      <c r="L9" s="25" t="str">
        <f>IF(K9*100/E9&gt;=50,"победитель","участник")</f>
        <v>участник</v>
      </c>
      <c r="P9" s="26">
        <f>R8-45%</f>
        <v>-0.15000000000000002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108</v>
      </c>
      <c r="D11" s="34" t="s">
        <v>109</v>
      </c>
      <c r="E11" s="34" t="s">
        <v>110</v>
      </c>
      <c r="F11" s="35" t="s">
        <v>111</v>
      </c>
      <c r="G11" s="36" t="s">
        <v>46</v>
      </c>
      <c r="H11" s="36" t="s">
        <v>81</v>
      </c>
      <c r="I11" s="37" t="s">
        <v>81</v>
      </c>
      <c r="J11" s="37" t="s">
        <v>44</v>
      </c>
      <c r="K11" s="38">
        <v>7</v>
      </c>
      <c r="L11" s="39" t="s">
        <v>129</v>
      </c>
      <c r="M11" s="40">
        <v>30.5</v>
      </c>
      <c r="N11" s="31">
        <f>IF(M11="","",M11/$E$9)</f>
        <v>0.30499999999999999</v>
      </c>
      <c r="O11" s="31">
        <f>IF(M11="","",M11/$K$9)</f>
        <v>1</v>
      </c>
      <c r="P11" s="41" t="s">
        <v>176</v>
      </c>
      <c r="Q11" s="37" t="s">
        <v>117</v>
      </c>
      <c r="R11" s="43" t="s">
        <v>45</v>
      </c>
    </row>
    <row r="12" spans="1:21" x14ac:dyDescent="0.25">
      <c r="A12" s="28">
        <v>2</v>
      </c>
      <c r="B12" s="51" t="s">
        <v>12</v>
      </c>
      <c r="C12" s="34" t="s">
        <v>49</v>
      </c>
      <c r="D12" s="34" t="s">
        <v>68</v>
      </c>
      <c r="E12" s="34" t="s">
        <v>51</v>
      </c>
      <c r="F12" s="44" t="s">
        <v>96</v>
      </c>
      <c r="G12" s="36" t="s">
        <v>46</v>
      </c>
      <c r="H12" s="36" t="s">
        <v>81</v>
      </c>
      <c r="I12" s="45" t="s">
        <v>81</v>
      </c>
      <c r="J12" s="45" t="s">
        <v>44</v>
      </c>
      <c r="K12" s="46">
        <v>7</v>
      </c>
      <c r="L12" s="39" t="s">
        <v>126</v>
      </c>
      <c r="M12" s="40">
        <v>20.7</v>
      </c>
      <c r="N12" s="31">
        <f>IF(M12="","",M12/$E$9)</f>
        <v>0.20699999999999999</v>
      </c>
      <c r="O12" s="31">
        <f>IF(M12="","",M12/$K$9)</f>
        <v>0.67868852459016393</v>
      </c>
      <c r="P12" s="41" t="s">
        <v>177</v>
      </c>
      <c r="Q12" s="37" t="s">
        <v>117</v>
      </c>
      <c r="R12" s="43" t="s">
        <v>45</v>
      </c>
    </row>
    <row r="13" spans="1:21" x14ac:dyDescent="0.25">
      <c r="A13" s="28">
        <v>3</v>
      </c>
      <c r="B13" s="51" t="s">
        <v>12</v>
      </c>
      <c r="C13" s="34" t="s">
        <v>69</v>
      </c>
      <c r="D13" s="34" t="s">
        <v>70</v>
      </c>
      <c r="E13" s="34" t="s">
        <v>47</v>
      </c>
      <c r="F13" s="35" t="s">
        <v>98</v>
      </c>
      <c r="G13" s="36" t="s">
        <v>46</v>
      </c>
      <c r="H13" s="36" t="s">
        <v>81</v>
      </c>
      <c r="I13" s="37" t="s">
        <v>81</v>
      </c>
      <c r="J13" s="37" t="s">
        <v>44</v>
      </c>
      <c r="K13" s="38">
        <v>7</v>
      </c>
      <c r="L13" s="39" t="s">
        <v>125</v>
      </c>
      <c r="M13" s="40">
        <v>20.5</v>
      </c>
      <c r="N13" s="31">
        <f>IF(M13="","",M13/$E$9)</f>
        <v>0.20499999999999999</v>
      </c>
      <c r="O13" s="31">
        <f>IF(M13="","",M13/$K$9)</f>
        <v>0.67213114754098358</v>
      </c>
      <c r="P13" s="41" t="s">
        <v>177</v>
      </c>
      <c r="Q13" s="37" t="s">
        <v>117</v>
      </c>
      <c r="R13" s="43" t="s">
        <v>45</v>
      </c>
    </row>
    <row r="14" spans="1:21" x14ac:dyDescent="0.25">
      <c r="A14" s="28">
        <v>4</v>
      </c>
      <c r="B14" s="51" t="s">
        <v>12</v>
      </c>
      <c r="C14" s="34" t="s">
        <v>71</v>
      </c>
      <c r="D14" s="34" t="s">
        <v>72</v>
      </c>
      <c r="E14" s="34" t="s">
        <v>47</v>
      </c>
      <c r="F14" s="35" t="s">
        <v>97</v>
      </c>
      <c r="G14" s="36" t="s">
        <v>46</v>
      </c>
      <c r="H14" s="36" t="s">
        <v>81</v>
      </c>
      <c r="I14" s="37" t="s">
        <v>81</v>
      </c>
      <c r="J14" s="37" t="s">
        <v>44</v>
      </c>
      <c r="K14" s="38">
        <v>7</v>
      </c>
      <c r="L14" s="39" t="s">
        <v>121</v>
      </c>
      <c r="M14" s="40">
        <v>13</v>
      </c>
      <c r="N14" s="31">
        <f>IF(M14="","",M14/$E$9)</f>
        <v>0.13</v>
      </c>
      <c r="O14" s="31">
        <f>IF(M14="","",M14/$K$9)</f>
        <v>0.42622950819672129</v>
      </c>
      <c r="P14" s="41" t="str">
        <f>IF(M14="","",IF($K$9=M14,$L$9,IF(M14&gt;=$H$9,"призер","участник")))</f>
        <v>участник</v>
      </c>
      <c r="Q14" s="37" t="s">
        <v>117</v>
      </c>
      <c r="R14" s="43" t="s">
        <v>45</v>
      </c>
    </row>
    <row r="15" spans="1:21" x14ac:dyDescent="0.25">
      <c r="A15" s="28">
        <v>5</v>
      </c>
      <c r="B15" s="51" t="s">
        <v>12</v>
      </c>
      <c r="C15" s="34" t="s">
        <v>65</v>
      </c>
      <c r="D15" s="34" t="s">
        <v>66</v>
      </c>
      <c r="E15" s="34" t="s">
        <v>67</v>
      </c>
      <c r="F15" s="35" t="s">
        <v>95</v>
      </c>
      <c r="G15" s="36" t="s">
        <v>46</v>
      </c>
      <c r="H15" s="36" t="s">
        <v>81</v>
      </c>
      <c r="I15" s="37" t="s">
        <v>81</v>
      </c>
      <c r="J15" s="37" t="s">
        <v>44</v>
      </c>
      <c r="K15" s="38">
        <v>7</v>
      </c>
      <c r="L15" s="39" t="s">
        <v>127</v>
      </c>
      <c r="M15" s="40">
        <v>10</v>
      </c>
      <c r="N15" s="31">
        <f>IF(M15="","",M15/$E$9)</f>
        <v>0.1</v>
      </c>
      <c r="O15" s="31">
        <f>IF(M15="","",M15/$K$9)</f>
        <v>0.32786885245901637</v>
      </c>
      <c r="P15" s="41" t="str">
        <f>IF(M15="","",IF($K$9=M15,$L$9,IF(M15&gt;=$H$9,"призер","участник")))</f>
        <v>участник</v>
      </c>
      <c r="Q15" s="37" t="s">
        <v>117</v>
      </c>
      <c r="R15" s="43" t="s">
        <v>45</v>
      </c>
    </row>
    <row r="16" spans="1:21" x14ac:dyDescent="0.25">
      <c r="A16" s="28">
        <v>6</v>
      </c>
      <c r="B16" s="51" t="s">
        <v>12</v>
      </c>
      <c r="C16" s="34" t="s">
        <v>75</v>
      </c>
      <c r="D16" s="34" t="s">
        <v>76</v>
      </c>
      <c r="E16" s="34" t="s">
        <v>101</v>
      </c>
      <c r="F16" s="35" t="s">
        <v>102</v>
      </c>
      <c r="G16" s="36" t="s">
        <v>46</v>
      </c>
      <c r="H16" s="36" t="s">
        <v>81</v>
      </c>
      <c r="I16" s="37" t="s">
        <v>81</v>
      </c>
      <c r="J16" s="37" t="s">
        <v>44</v>
      </c>
      <c r="K16" s="38">
        <v>7</v>
      </c>
      <c r="L16" s="39" t="s">
        <v>123</v>
      </c>
      <c r="M16" s="40">
        <v>9</v>
      </c>
      <c r="N16" s="31">
        <f>IF(M16="","",M16/$E$9)</f>
        <v>0.09</v>
      </c>
      <c r="O16" s="31">
        <f>IF(M16="","",M16/$K$9)</f>
        <v>0.29508196721311475</v>
      </c>
      <c r="P16" s="41" t="str">
        <f>IF(M16="","",IF($K$9=M16,$L$9,IF(M16&gt;=$H$9,"призер","участник")))</f>
        <v>участник</v>
      </c>
      <c r="Q16" s="37" t="s">
        <v>117</v>
      </c>
      <c r="R16" s="43" t="s">
        <v>45</v>
      </c>
    </row>
    <row r="17" spans="1:18" x14ac:dyDescent="0.25">
      <c r="A17" s="28">
        <v>7</v>
      </c>
      <c r="B17" s="51" t="s">
        <v>12</v>
      </c>
      <c r="C17" s="34" t="s">
        <v>80</v>
      </c>
      <c r="D17" s="34" t="s">
        <v>70</v>
      </c>
      <c r="E17" s="34" t="s">
        <v>104</v>
      </c>
      <c r="F17" s="35" t="s">
        <v>105</v>
      </c>
      <c r="G17" s="36" t="s">
        <v>46</v>
      </c>
      <c r="H17" s="36" t="s">
        <v>81</v>
      </c>
      <c r="I17" s="37" t="s">
        <v>81</v>
      </c>
      <c r="J17" s="37" t="s">
        <v>44</v>
      </c>
      <c r="K17" s="38">
        <v>7</v>
      </c>
      <c r="L17" s="39" t="s">
        <v>120</v>
      </c>
      <c r="M17" s="40">
        <v>9</v>
      </c>
      <c r="N17" s="31">
        <f>IF(M17="","",M17/$E$9)</f>
        <v>0.09</v>
      </c>
      <c r="O17" s="31">
        <f>IF(M17="","",M17/$K$9)</f>
        <v>0.29508196721311475</v>
      </c>
      <c r="P17" s="41" t="str">
        <f>IF(M17="","",IF($K$9=M17,$L$9,IF(M17&gt;=$H$9,"призер","участник")))</f>
        <v>участник</v>
      </c>
      <c r="Q17" s="37" t="s">
        <v>117</v>
      </c>
      <c r="R17" s="43" t="s">
        <v>45</v>
      </c>
    </row>
    <row r="18" spans="1:18" x14ac:dyDescent="0.25">
      <c r="A18" s="28">
        <v>8</v>
      </c>
      <c r="B18" s="51" t="s">
        <v>12</v>
      </c>
      <c r="C18" s="34" t="s">
        <v>77</v>
      </c>
      <c r="D18" s="34" t="s">
        <v>48</v>
      </c>
      <c r="E18" s="34" t="s">
        <v>101</v>
      </c>
      <c r="F18" s="35" t="s">
        <v>103</v>
      </c>
      <c r="G18" s="36" t="s">
        <v>46</v>
      </c>
      <c r="H18" s="36" t="s">
        <v>81</v>
      </c>
      <c r="I18" s="37" t="s">
        <v>81</v>
      </c>
      <c r="J18" s="37" t="s">
        <v>44</v>
      </c>
      <c r="K18" s="38">
        <v>7</v>
      </c>
      <c r="L18" s="39" t="s">
        <v>122</v>
      </c>
      <c r="M18" s="40">
        <v>8</v>
      </c>
      <c r="N18" s="31">
        <f>IF(M18="","",M18/$E$9)</f>
        <v>0.08</v>
      </c>
      <c r="O18" s="31">
        <f>IF(M18="","",M18/$K$9)</f>
        <v>0.26229508196721313</v>
      </c>
      <c r="P18" s="41" t="str">
        <f>IF(M18="","",IF($K$9=M18,$L$9,IF(M18&gt;=$H$9,"призер","участник")))</f>
        <v>участник</v>
      </c>
      <c r="Q18" s="37" t="s">
        <v>117</v>
      </c>
      <c r="R18" s="43" t="s">
        <v>45</v>
      </c>
    </row>
    <row r="19" spans="1:18" x14ac:dyDescent="0.25">
      <c r="A19" s="28">
        <v>9</v>
      </c>
      <c r="B19" s="51" t="s">
        <v>12</v>
      </c>
      <c r="C19" s="34" t="s">
        <v>78</v>
      </c>
      <c r="D19" s="34" t="s">
        <v>79</v>
      </c>
      <c r="E19" s="34" t="s">
        <v>106</v>
      </c>
      <c r="F19" s="35" t="s">
        <v>107</v>
      </c>
      <c r="G19" s="36" t="s">
        <v>46</v>
      </c>
      <c r="H19" s="36" t="s">
        <v>81</v>
      </c>
      <c r="I19" s="37" t="s">
        <v>81</v>
      </c>
      <c r="J19" s="37" t="s">
        <v>44</v>
      </c>
      <c r="K19" s="38">
        <v>7</v>
      </c>
      <c r="L19" s="39" t="s">
        <v>128</v>
      </c>
      <c r="M19" s="40">
        <v>7.6</v>
      </c>
      <c r="N19" s="31">
        <f>IF(M19="","",M19/$E$9)</f>
        <v>7.5999999999999998E-2</v>
      </c>
      <c r="O19" s="31">
        <f>IF(M19="","",M19/$K$9)</f>
        <v>0.24918032786885244</v>
      </c>
      <c r="P19" s="41" t="str">
        <f>IF(M19="","",IF($K$9=M19,$L$9,IF(M19&gt;=$H$9,"призер","участник")))</f>
        <v>участник</v>
      </c>
      <c r="Q19" s="37" t="s">
        <v>117</v>
      </c>
      <c r="R19" s="43" t="s">
        <v>45</v>
      </c>
    </row>
    <row r="20" spans="1:18" x14ac:dyDescent="0.25">
      <c r="A20" s="28">
        <v>10</v>
      </c>
      <c r="B20" s="51" t="s">
        <v>12</v>
      </c>
      <c r="C20" s="34" t="s">
        <v>73</v>
      </c>
      <c r="D20" s="34" t="s">
        <v>74</v>
      </c>
      <c r="E20" s="34" t="s">
        <v>99</v>
      </c>
      <c r="F20" s="35" t="s">
        <v>100</v>
      </c>
      <c r="G20" s="36" t="s">
        <v>46</v>
      </c>
      <c r="H20" s="36" t="s">
        <v>81</v>
      </c>
      <c r="I20" s="37" t="s">
        <v>81</v>
      </c>
      <c r="J20" s="37" t="s">
        <v>44</v>
      </c>
      <c r="K20" s="38">
        <v>7</v>
      </c>
      <c r="L20" s="39" t="s">
        <v>124</v>
      </c>
      <c r="M20" s="40">
        <v>5.4</v>
      </c>
      <c r="N20" s="31">
        <f>IF(M20="","",M20/$E$9)</f>
        <v>5.4000000000000006E-2</v>
      </c>
      <c r="O20" s="31">
        <f>IF(M20="","",M20/$K$9)</f>
        <v>0.17704918032786887</v>
      </c>
      <c r="P20" s="41" t="str">
        <f>IF(M20="","",IF($K$9=M20,$L$9,IF(M20&gt;=$H$9,"призер","участник")))</f>
        <v>участник</v>
      </c>
      <c r="Q20" s="37" t="s">
        <v>117</v>
      </c>
      <c r="R20" s="43" t="s">
        <v>45</v>
      </c>
    </row>
    <row r="22" spans="1:18" x14ac:dyDescent="0.25">
      <c r="B22" s="33" t="s">
        <v>23</v>
      </c>
    </row>
    <row r="23" spans="1:18" x14ac:dyDescent="0.25">
      <c r="B23" s="10" t="s">
        <v>136</v>
      </c>
      <c r="D23" s="10" t="s">
        <v>137</v>
      </c>
    </row>
    <row r="24" spans="1:18" x14ac:dyDescent="0.25">
      <c r="B24" s="10" t="s">
        <v>138</v>
      </c>
      <c r="D24" s="10" t="s">
        <v>139</v>
      </c>
    </row>
    <row r="25" spans="1:18" x14ac:dyDescent="0.25">
      <c r="D25" s="10" t="s">
        <v>140</v>
      </c>
    </row>
    <row r="26" spans="1:18" x14ac:dyDescent="0.25">
      <c r="D26" s="10" t="s">
        <v>141</v>
      </c>
    </row>
    <row r="27" spans="1:18" x14ac:dyDescent="0.25">
      <c r="D27" s="10" t="s">
        <v>142</v>
      </c>
    </row>
  </sheetData>
  <protectedRanges>
    <protectedRange sqref="N11:N20" name="Диапазон1_3_1"/>
    <protectedRange sqref="O11:O20" name="Диапазон1_1_1_1"/>
    <protectedRange sqref="P11:P20" name="Диапазон1_2_1_1_1"/>
  </protectedRanges>
  <autoFilter ref="A10:R20">
    <sortState ref="A11:R59">
      <sortCondition descending="1" ref="M10:M59"/>
    </sortState>
  </autoFilter>
  <mergeCells count="3">
    <mergeCell ref="A1:R1"/>
    <mergeCell ref="C9:D9"/>
    <mergeCell ref="C2:P2"/>
  </mergeCells>
  <conditionalFormatting sqref="C4:C5">
    <cfRule type="expression" dxfId="20" priority="3" stopIfTrue="1">
      <formula>ISBLANK(C4)</formula>
    </cfRule>
  </conditionalFormatting>
  <conditionalFormatting sqref="C8">
    <cfRule type="expression" dxfId="19" priority="2" stopIfTrue="1">
      <formula>ISBLANK(C8)</formula>
    </cfRule>
  </conditionalFormatting>
  <conditionalFormatting sqref="E9">
    <cfRule type="expression" dxfId="18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Normal="100" workbookViewId="0">
      <selection activeCell="A4" sqref="A4:E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178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COUNTA(M11:M11)</f>
        <v>1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113</v>
      </c>
      <c r="E4" s="16" t="s">
        <v>21</v>
      </c>
      <c r="F4" s="17"/>
      <c r="Q4" s="18" t="s">
        <v>33</v>
      </c>
      <c r="R4" s="19">
        <f>COUNTIF(P11:P11,"победитель")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COUNTIF(P11:P11,"призер")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COUNTIF(P11:P11,"участник")</f>
        <v>1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112</v>
      </c>
      <c r="F8" s="17"/>
      <c r="Q8" s="22" t="s">
        <v>31</v>
      </c>
      <c r="R8" s="21">
        <f>(R4+R5)/R2</f>
        <v>0</v>
      </c>
    </row>
    <row r="9" spans="1:21" x14ac:dyDescent="0.25">
      <c r="C9" s="60" t="s">
        <v>24</v>
      </c>
      <c r="D9" s="60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MAX(M11:M11)</f>
        <v>21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61" t="s">
        <v>179</v>
      </c>
      <c r="D11" s="61" t="s">
        <v>180</v>
      </c>
      <c r="E11" s="61" t="s">
        <v>181</v>
      </c>
      <c r="F11" s="62">
        <v>40582</v>
      </c>
      <c r="G11" s="63" t="s">
        <v>46</v>
      </c>
      <c r="H11" s="63" t="s">
        <v>81</v>
      </c>
      <c r="I11" s="64" t="s">
        <v>81</v>
      </c>
      <c r="J11" s="64" t="s">
        <v>147</v>
      </c>
      <c r="K11" s="65" t="s">
        <v>182</v>
      </c>
      <c r="L11" s="39" t="s">
        <v>183</v>
      </c>
      <c r="M11" s="40">
        <v>21</v>
      </c>
      <c r="N11" s="31">
        <f t="shared" ref="N11" si="0">IF(M11="","",M11/$E$9)</f>
        <v>0.21</v>
      </c>
      <c r="O11" s="31">
        <f t="shared" ref="O11" si="1">IF(M11="","",M11/$K$9)</f>
        <v>1</v>
      </c>
      <c r="P11" s="41" t="str">
        <f>IF(M11="","",IF($K$9=M11,$L$9,IF(M11&gt;=$H$9,"призер","участник")))</f>
        <v>участник</v>
      </c>
      <c r="Q11" s="37"/>
      <c r="R11" s="43"/>
    </row>
    <row r="13" spans="1:21" x14ac:dyDescent="0.25">
      <c r="B13" s="33" t="s">
        <v>23</v>
      </c>
    </row>
    <row r="14" spans="1:21" x14ac:dyDescent="0.25">
      <c r="B14" s="10" t="s">
        <v>136</v>
      </c>
      <c r="D14" s="10" t="s">
        <v>137</v>
      </c>
    </row>
    <row r="15" spans="1:21" x14ac:dyDescent="0.25">
      <c r="B15" s="10" t="s">
        <v>138</v>
      </c>
      <c r="D15" s="10" t="s">
        <v>139</v>
      </c>
    </row>
    <row r="16" spans="1:21" x14ac:dyDescent="0.25">
      <c r="D16" s="10" t="s">
        <v>140</v>
      </c>
    </row>
    <row r="17" spans="4:4" x14ac:dyDescent="0.25">
      <c r="D17" s="10" t="s">
        <v>141</v>
      </c>
    </row>
    <row r="18" spans="4:4" x14ac:dyDescent="0.25">
      <c r="D18" s="10" t="s">
        <v>142</v>
      </c>
    </row>
  </sheetData>
  <protectedRanges>
    <protectedRange sqref="N11" name="Диапазон1_3_1"/>
    <protectedRange sqref="O11" name="Диапазон1_1_1_1"/>
    <protectedRange sqref="P11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7" priority="3" stopIfTrue="1">
      <formula>ISBLANK(C4)</formula>
    </cfRule>
  </conditionalFormatting>
  <conditionalFormatting sqref="C8">
    <cfRule type="expression" dxfId="16" priority="2" stopIfTrue="1">
      <formula>ISBLANK(C8)</formula>
    </cfRule>
  </conditionalFormatting>
  <conditionalFormatting sqref="E9">
    <cfRule type="expression" dxfId="15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opLeftCell="D1" zoomScaleNormal="100" workbookViewId="0">
      <selection activeCell="B4" sqref="B4:E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184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COUNTA(M11:M22)</f>
        <v>12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113</v>
      </c>
      <c r="E4" s="16" t="s">
        <v>21</v>
      </c>
      <c r="F4" s="17"/>
      <c r="Q4" s="18" t="s">
        <v>33</v>
      </c>
      <c r="R4" s="19">
        <f>COUNTIF(P11:P22,"победитель")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COUNTIF(P11:P22,"участник")</f>
        <v>8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112</v>
      </c>
      <c r="F8" s="17"/>
      <c r="Q8" s="22" t="s">
        <v>31</v>
      </c>
      <c r="R8" s="21">
        <f>(R4+R5)/R2</f>
        <v>0.33333333333333331</v>
      </c>
    </row>
    <row r="9" spans="1:21" x14ac:dyDescent="0.25">
      <c r="C9" s="60" t="s">
        <v>24</v>
      </c>
      <c r="D9" s="60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MAX(M11:M22)</f>
        <v>63</v>
      </c>
      <c r="L9" s="25" t="str">
        <f>IF(K9*100/E9&gt;=50,"победитель","участник")</f>
        <v>победитель</v>
      </c>
      <c r="P9" s="26">
        <f>R8-45%</f>
        <v>-0.1166666666666667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185</v>
      </c>
      <c r="D11" s="34" t="s">
        <v>186</v>
      </c>
      <c r="E11" s="34" t="s">
        <v>187</v>
      </c>
      <c r="F11" s="35">
        <v>40254</v>
      </c>
      <c r="G11" s="36" t="s">
        <v>46</v>
      </c>
      <c r="H11" s="36" t="s">
        <v>81</v>
      </c>
      <c r="I11" s="37" t="s">
        <v>81</v>
      </c>
      <c r="J11" s="37" t="s">
        <v>147</v>
      </c>
      <c r="K11" s="38" t="s">
        <v>188</v>
      </c>
      <c r="L11" s="39" t="s">
        <v>189</v>
      </c>
      <c r="M11" s="40">
        <v>63</v>
      </c>
      <c r="N11" s="31">
        <f t="shared" ref="N11:N22" si="0">IF(M11="","",M11/$E$9)</f>
        <v>0.63</v>
      </c>
      <c r="O11" s="31">
        <f t="shared" ref="O11:O22" si="1">IF(M11="","",M11/$K$9)</f>
        <v>1</v>
      </c>
      <c r="P11" s="41" t="str">
        <f>IF(M11="","",IF($K$9=M11,$L$9,IF(M11&gt;=$H$9,"призер","участник")))</f>
        <v>победитель</v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 t="s">
        <v>190</v>
      </c>
      <c r="D12" s="34" t="s">
        <v>191</v>
      </c>
      <c r="E12" s="34" t="s">
        <v>192</v>
      </c>
      <c r="F12" s="35">
        <v>40445</v>
      </c>
      <c r="G12" s="36" t="s">
        <v>46</v>
      </c>
      <c r="H12" s="36" t="s">
        <v>81</v>
      </c>
      <c r="I12" s="37" t="s">
        <v>81</v>
      </c>
      <c r="J12" s="37" t="s">
        <v>147</v>
      </c>
      <c r="K12" s="38" t="s">
        <v>188</v>
      </c>
      <c r="L12" s="39" t="s">
        <v>193</v>
      </c>
      <c r="M12" s="40">
        <v>62</v>
      </c>
      <c r="N12" s="31">
        <f t="shared" si="0"/>
        <v>0.62</v>
      </c>
      <c r="O12" s="31">
        <f t="shared" si="1"/>
        <v>0.98412698412698407</v>
      </c>
      <c r="P12" s="41" t="str">
        <f t="shared" ref="P12:P22" si="2">IF(M12="","",IF($K$9=M12,$L$9,IF(M12&gt;=$H$9,"призер","участник")))</f>
        <v>призер</v>
      </c>
      <c r="Q12" s="37"/>
      <c r="R12" s="43"/>
    </row>
    <row r="13" spans="1:21" x14ac:dyDescent="0.25">
      <c r="A13" s="28">
        <v>3</v>
      </c>
      <c r="B13" s="51" t="s">
        <v>12</v>
      </c>
      <c r="C13" s="34" t="s">
        <v>194</v>
      </c>
      <c r="D13" s="34" t="s">
        <v>195</v>
      </c>
      <c r="E13" s="34" t="s">
        <v>196</v>
      </c>
      <c r="F13" s="35">
        <v>40382</v>
      </c>
      <c r="G13" s="36" t="s">
        <v>46</v>
      </c>
      <c r="H13" s="36" t="s">
        <v>81</v>
      </c>
      <c r="I13" s="37" t="s">
        <v>81</v>
      </c>
      <c r="J13" s="37" t="s">
        <v>147</v>
      </c>
      <c r="K13" s="38" t="s">
        <v>188</v>
      </c>
      <c r="L13" s="39" t="s">
        <v>197</v>
      </c>
      <c r="M13" s="40">
        <v>42</v>
      </c>
      <c r="N13" s="31">
        <f t="shared" si="0"/>
        <v>0.42</v>
      </c>
      <c r="O13" s="31">
        <f t="shared" si="1"/>
        <v>0.66666666666666663</v>
      </c>
      <c r="P13" s="41" t="s">
        <v>177</v>
      </c>
      <c r="Q13" s="37"/>
      <c r="R13" s="43"/>
    </row>
    <row r="14" spans="1:21" x14ac:dyDescent="0.25">
      <c r="A14" s="28">
        <v>4</v>
      </c>
      <c r="B14" s="51" t="s">
        <v>12</v>
      </c>
      <c r="C14" s="34" t="s">
        <v>198</v>
      </c>
      <c r="D14" s="34" t="s">
        <v>199</v>
      </c>
      <c r="E14" s="34" t="s">
        <v>200</v>
      </c>
      <c r="F14" s="35">
        <v>40354</v>
      </c>
      <c r="G14" s="36" t="s">
        <v>46</v>
      </c>
      <c r="H14" s="36" t="s">
        <v>162</v>
      </c>
      <c r="I14" s="37" t="s">
        <v>81</v>
      </c>
      <c r="J14" s="37" t="s">
        <v>147</v>
      </c>
      <c r="K14" s="38" t="s">
        <v>188</v>
      </c>
      <c r="L14" s="39" t="s">
        <v>201</v>
      </c>
      <c r="M14" s="40">
        <v>42</v>
      </c>
      <c r="N14" s="31">
        <f t="shared" si="0"/>
        <v>0.42</v>
      </c>
      <c r="O14" s="31">
        <f t="shared" si="1"/>
        <v>0.66666666666666663</v>
      </c>
      <c r="P14" s="41" t="s">
        <v>177</v>
      </c>
      <c r="Q14" s="37"/>
      <c r="R14" s="43"/>
    </row>
    <row r="15" spans="1:21" x14ac:dyDescent="0.25">
      <c r="A15" s="28">
        <v>5</v>
      </c>
      <c r="B15" s="51" t="s">
        <v>12</v>
      </c>
      <c r="C15" s="34" t="s">
        <v>202</v>
      </c>
      <c r="D15" s="34" t="s">
        <v>203</v>
      </c>
      <c r="E15" s="34" t="s">
        <v>204</v>
      </c>
      <c r="F15" s="35">
        <v>40437</v>
      </c>
      <c r="G15" s="36" t="s">
        <v>46</v>
      </c>
      <c r="H15" s="36" t="s">
        <v>81</v>
      </c>
      <c r="I15" s="37" t="s">
        <v>81</v>
      </c>
      <c r="J15" s="37" t="s">
        <v>147</v>
      </c>
      <c r="K15" s="38" t="s">
        <v>188</v>
      </c>
      <c r="L15" s="66" t="s">
        <v>205</v>
      </c>
      <c r="M15" s="40">
        <v>29</v>
      </c>
      <c r="N15" s="31">
        <f t="shared" si="0"/>
        <v>0.28999999999999998</v>
      </c>
      <c r="O15" s="31">
        <f t="shared" si="1"/>
        <v>0.46031746031746029</v>
      </c>
      <c r="P15" s="41" t="str">
        <f t="shared" si="2"/>
        <v>участник</v>
      </c>
      <c r="Q15" s="37"/>
      <c r="R15" s="43"/>
    </row>
    <row r="16" spans="1:21" x14ac:dyDescent="0.25">
      <c r="A16" s="28">
        <v>6</v>
      </c>
      <c r="B16" s="51" t="s">
        <v>12</v>
      </c>
      <c r="C16" s="34" t="s">
        <v>206</v>
      </c>
      <c r="D16" s="34" t="s">
        <v>207</v>
      </c>
      <c r="E16" s="34" t="s">
        <v>91</v>
      </c>
      <c r="F16" s="35" t="s">
        <v>208</v>
      </c>
      <c r="G16" s="36" t="s">
        <v>46</v>
      </c>
      <c r="H16" s="36" t="s">
        <v>81</v>
      </c>
      <c r="I16" s="37" t="s">
        <v>81</v>
      </c>
      <c r="J16" s="37" t="s">
        <v>147</v>
      </c>
      <c r="K16" s="38" t="s">
        <v>188</v>
      </c>
      <c r="L16" s="39" t="s">
        <v>209</v>
      </c>
      <c r="M16" s="40">
        <v>22</v>
      </c>
      <c r="N16" s="31">
        <f t="shared" si="0"/>
        <v>0.22</v>
      </c>
      <c r="O16" s="31">
        <f t="shared" si="1"/>
        <v>0.34920634920634919</v>
      </c>
      <c r="P16" s="41" t="str">
        <f t="shared" si="2"/>
        <v>участник</v>
      </c>
      <c r="Q16" s="37"/>
      <c r="R16" s="43"/>
    </row>
    <row r="17" spans="1:18" x14ac:dyDescent="0.25">
      <c r="A17" s="28">
        <v>7</v>
      </c>
      <c r="B17" s="51" t="s">
        <v>12</v>
      </c>
      <c r="C17" s="34" t="s">
        <v>214</v>
      </c>
      <c r="D17" s="34" t="s">
        <v>215</v>
      </c>
      <c r="E17" s="34" t="s">
        <v>212</v>
      </c>
      <c r="F17" s="35" t="s">
        <v>216</v>
      </c>
      <c r="G17" s="36" t="s">
        <v>46</v>
      </c>
      <c r="H17" s="36" t="s">
        <v>81</v>
      </c>
      <c r="I17" s="37" t="s">
        <v>81</v>
      </c>
      <c r="J17" s="37" t="s">
        <v>147</v>
      </c>
      <c r="K17" s="38" t="s">
        <v>188</v>
      </c>
      <c r="L17" s="39" t="s">
        <v>217</v>
      </c>
      <c r="M17" s="40">
        <v>17</v>
      </c>
      <c r="N17" s="31">
        <f t="shared" ref="N17:N19" si="3">IF(M17="","",M17/$E$9)</f>
        <v>0.17</v>
      </c>
      <c r="O17" s="31">
        <f t="shared" ref="O17:O19" si="4">IF(M17="","",M17/$K$9)</f>
        <v>0.26984126984126983</v>
      </c>
      <c r="P17" s="41" t="str">
        <f t="shared" ref="P17:P19" si="5">IF(M17="","",IF($K$9=M17,$L$9,IF(M17&gt;=$H$9,"призер","участник")))</f>
        <v>участник</v>
      </c>
      <c r="Q17" s="37"/>
      <c r="R17" s="43"/>
    </row>
    <row r="18" spans="1:18" x14ac:dyDescent="0.25">
      <c r="A18" s="28">
        <v>8</v>
      </c>
      <c r="B18" s="51" t="s">
        <v>12</v>
      </c>
      <c r="C18" s="34" t="s">
        <v>210</v>
      </c>
      <c r="D18" s="34" t="s">
        <v>211</v>
      </c>
      <c r="E18" s="34" t="s">
        <v>212</v>
      </c>
      <c r="F18" s="35">
        <v>40365</v>
      </c>
      <c r="G18" s="36" t="s">
        <v>46</v>
      </c>
      <c r="H18" s="36" t="s">
        <v>81</v>
      </c>
      <c r="I18" s="37" t="s">
        <v>81</v>
      </c>
      <c r="J18" s="37" t="s">
        <v>147</v>
      </c>
      <c r="K18" s="38" t="s">
        <v>188</v>
      </c>
      <c r="L18" s="39" t="s">
        <v>213</v>
      </c>
      <c r="M18" s="40">
        <v>16</v>
      </c>
      <c r="N18" s="31">
        <f t="shared" si="3"/>
        <v>0.16</v>
      </c>
      <c r="O18" s="31">
        <f t="shared" si="4"/>
        <v>0.25396825396825395</v>
      </c>
      <c r="P18" s="41" t="str">
        <f t="shared" si="5"/>
        <v>участник</v>
      </c>
      <c r="Q18" s="37"/>
      <c r="R18" s="43"/>
    </row>
    <row r="19" spans="1:18" x14ac:dyDescent="0.25">
      <c r="A19" s="28">
        <v>9</v>
      </c>
      <c r="B19" s="51" t="s">
        <v>12</v>
      </c>
      <c r="C19" s="34" t="s">
        <v>218</v>
      </c>
      <c r="D19" s="34" t="s">
        <v>219</v>
      </c>
      <c r="E19" s="34" t="s">
        <v>220</v>
      </c>
      <c r="F19" s="35">
        <v>40327</v>
      </c>
      <c r="G19" s="36" t="s">
        <v>46</v>
      </c>
      <c r="H19" s="36" t="s">
        <v>81</v>
      </c>
      <c r="I19" s="37" t="s">
        <v>81</v>
      </c>
      <c r="J19" s="37" t="s">
        <v>147</v>
      </c>
      <c r="K19" s="38" t="s">
        <v>188</v>
      </c>
      <c r="L19" s="39" t="s">
        <v>150</v>
      </c>
      <c r="M19" s="40">
        <v>11</v>
      </c>
      <c r="N19" s="31">
        <f t="shared" si="3"/>
        <v>0.11</v>
      </c>
      <c r="O19" s="31">
        <f t="shared" si="4"/>
        <v>0.17460317460317459</v>
      </c>
      <c r="P19" s="41" t="str">
        <f t="shared" si="5"/>
        <v>участник</v>
      </c>
      <c r="Q19" s="37"/>
      <c r="R19" s="43"/>
    </row>
    <row r="20" spans="1:18" x14ac:dyDescent="0.25">
      <c r="A20" s="28">
        <v>10</v>
      </c>
      <c r="B20" s="51" t="s">
        <v>12</v>
      </c>
      <c r="C20" s="34" t="s">
        <v>221</v>
      </c>
      <c r="D20" s="34" t="s">
        <v>50</v>
      </c>
      <c r="E20" s="34" t="s">
        <v>222</v>
      </c>
      <c r="F20" s="35">
        <v>40336</v>
      </c>
      <c r="G20" s="36" t="s">
        <v>46</v>
      </c>
      <c r="H20" s="36" t="s">
        <v>81</v>
      </c>
      <c r="I20" s="37" t="s">
        <v>81</v>
      </c>
      <c r="J20" s="37" t="s">
        <v>147</v>
      </c>
      <c r="K20" s="38" t="s">
        <v>188</v>
      </c>
      <c r="L20" s="39" t="s">
        <v>223</v>
      </c>
      <c r="M20" s="40">
        <v>11</v>
      </c>
      <c r="N20" s="31">
        <f t="shared" si="0"/>
        <v>0.11</v>
      </c>
      <c r="O20" s="31">
        <f t="shared" si="1"/>
        <v>0.17460317460317459</v>
      </c>
      <c r="P20" s="41" t="str">
        <f t="shared" si="2"/>
        <v>участник</v>
      </c>
      <c r="Q20" s="37"/>
      <c r="R20" s="43"/>
    </row>
    <row r="21" spans="1:18" x14ac:dyDescent="0.25">
      <c r="A21" s="28">
        <v>11</v>
      </c>
      <c r="B21" s="51" t="s">
        <v>12</v>
      </c>
      <c r="C21" s="34" t="s">
        <v>224</v>
      </c>
      <c r="D21" s="34" t="s">
        <v>225</v>
      </c>
      <c r="E21" s="34" t="s">
        <v>226</v>
      </c>
      <c r="F21" s="35">
        <v>40348</v>
      </c>
      <c r="G21" s="36" t="s">
        <v>46</v>
      </c>
      <c r="H21" s="36" t="s">
        <v>81</v>
      </c>
      <c r="I21" s="37" t="s">
        <v>81</v>
      </c>
      <c r="J21" s="37" t="s">
        <v>147</v>
      </c>
      <c r="K21" s="38" t="s">
        <v>227</v>
      </c>
      <c r="L21" s="39" t="s">
        <v>228</v>
      </c>
      <c r="M21" s="40">
        <v>7</v>
      </c>
      <c r="N21" s="31">
        <f t="shared" si="0"/>
        <v>7.0000000000000007E-2</v>
      </c>
      <c r="O21" s="31">
        <f t="shared" si="1"/>
        <v>0.1111111111111111</v>
      </c>
      <c r="P21" s="41" t="str">
        <f t="shared" si="2"/>
        <v>участник</v>
      </c>
      <c r="Q21" s="37"/>
      <c r="R21" s="43"/>
    </row>
    <row r="22" spans="1:18" x14ac:dyDescent="0.25">
      <c r="A22" s="28">
        <v>12</v>
      </c>
      <c r="B22" s="51" t="s">
        <v>12</v>
      </c>
      <c r="C22" s="34" t="s">
        <v>229</v>
      </c>
      <c r="D22" s="34" t="s">
        <v>230</v>
      </c>
      <c r="E22" s="34" t="s">
        <v>88</v>
      </c>
      <c r="F22" s="35">
        <v>40231</v>
      </c>
      <c r="G22" s="36" t="s">
        <v>46</v>
      </c>
      <c r="H22" s="36" t="s">
        <v>81</v>
      </c>
      <c r="I22" s="37" t="s">
        <v>81</v>
      </c>
      <c r="J22" s="37" t="s">
        <v>147</v>
      </c>
      <c r="K22" s="38" t="s">
        <v>188</v>
      </c>
      <c r="L22" s="39" t="s">
        <v>231</v>
      </c>
      <c r="M22" s="40">
        <v>4</v>
      </c>
      <c r="N22" s="31">
        <f t="shared" si="0"/>
        <v>0.04</v>
      </c>
      <c r="O22" s="31">
        <f t="shared" si="1"/>
        <v>6.3492063492063489E-2</v>
      </c>
      <c r="P22" s="41" t="str">
        <f t="shared" si="2"/>
        <v>участник</v>
      </c>
      <c r="Q22" s="37"/>
      <c r="R22" s="43"/>
    </row>
    <row r="24" spans="1:18" x14ac:dyDescent="0.25">
      <c r="B24" s="33" t="s">
        <v>23</v>
      </c>
    </row>
    <row r="25" spans="1:18" x14ac:dyDescent="0.25">
      <c r="B25" s="10" t="s">
        <v>136</v>
      </c>
      <c r="D25" s="10" t="s">
        <v>137</v>
      </c>
    </row>
    <row r="26" spans="1:18" x14ac:dyDescent="0.25">
      <c r="B26" s="10" t="s">
        <v>138</v>
      </c>
      <c r="D26" s="10" t="s">
        <v>139</v>
      </c>
    </row>
    <row r="27" spans="1:18" x14ac:dyDescent="0.25">
      <c r="D27" s="10" t="s">
        <v>140</v>
      </c>
    </row>
    <row r="28" spans="1:18" x14ac:dyDescent="0.25">
      <c r="D28" s="10" t="s">
        <v>141</v>
      </c>
    </row>
    <row r="29" spans="1:18" x14ac:dyDescent="0.25">
      <c r="D29" s="10" t="s">
        <v>142</v>
      </c>
    </row>
  </sheetData>
  <protectedRanges>
    <protectedRange sqref="N11:N22" name="Диапазон1_3_1"/>
    <protectedRange sqref="O11:O22" name="Диапазон1_1_1_1"/>
    <protectedRange sqref="P11:P22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4" priority="3" stopIfTrue="1">
      <formula>ISBLANK(C4)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F4:F8 B10:F10 E6:E7 C4:C8 A4:A8 E9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abSelected="1" zoomScaleNormal="100" workbookViewId="0">
      <selection activeCell="G22" sqref="G2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232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COUNTA(M11:M14)</f>
        <v>4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15"/>
      <c r="B4" s="49" t="s">
        <v>113</v>
      </c>
      <c r="D4" s="16" t="s">
        <v>21</v>
      </c>
      <c r="E4" s="16" t="s">
        <v>21</v>
      </c>
      <c r="F4" s="17"/>
      <c r="Q4" s="18" t="s">
        <v>33</v>
      </c>
      <c r="R4" s="19">
        <f>COUNTIF(P11:P14,"победитель")</f>
        <v>1</v>
      </c>
    </row>
    <row r="5" spans="1:21" x14ac:dyDescent="0.25">
      <c r="A5" s="15"/>
      <c r="B5" s="49" t="s">
        <v>12</v>
      </c>
      <c r="D5" s="16" t="s">
        <v>22</v>
      </c>
      <c r="E5" s="16" t="s">
        <v>22</v>
      </c>
      <c r="F5" s="17"/>
      <c r="Q5" s="18" t="s">
        <v>34</v>
      </c>
      <c r="R5" s="13">
        <f>COUNTIF(P11:P14,"призер")</f>
        <v>1</v>
      </c>
    </row>
    <row r="6" spans="1:21" x14ac:dyDescent="0.25">
      <c r="A6" s="15"/>
      <c r="B6" s="49" t="s">
        <v>41</v>
      </c>
      <c r="D6" s="17"/>
      <c r="E6" s="17"/>
      <c r="F6" s="17"/>
      <c r="Q6" s="18" t="s">
        <v>35</v>
      </c>
      <c r="R6" s="13">
        <f>COUNTIF(P11:P14,"участник")</f>
        <v>2</v>
      </c>
    </row>
    <row r="7" spans="1:21" x14ac:dyDescent="0.25">
      <c r="A7" s="15"/>
      <c r="B7" s="49">
        <v>10</v>
      </c>
      <c r="D7" s="17"/>
      <c r="E7" s="17"/>
      <c r="F7" s="17"/>
      <c r="P7" s="20"/>
      <c r="Q7" s="18" t="s">
        <v>25</v>
      </c>
      <c r="R7" s="21">
        <v>0.45</v>
      </c>
    </row>
    <row r="8" spans="1:21" x14ac:dyDescent="0.25">
      <c r="A8" s="15"/>
      <c r="B8" s="50" t="s">
        <v>112</v>
      </c>
      <c r="F8" s="17"/>
      <c r="Q8" s="22" t="s">
        <v>31</v>
      </c>
      <c r="R8" s="21">
        <f>(R4+R5)/R2</f>
        <v>0.5</v>
      </c>
    </row>
    <row r="9" spans="1:21" x14ac:dyDescent="0.25">
      <c r="B9" s="60" t="s">
        <v>24</v>
      </c>
      <c r="C9" s="60"/>
      <c r="D9" s="14">
        <v>100</v>
      </c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MAX(M11:M14)</f>
        <v>53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0.19999999999999996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67" t="s">
        <v>233</v>
      </c>
      <c r="D11" s="34" t="s">
        <v>234</v>
      </c>
      <c r="E11" s="34" t="s">
        <v>235</v>
      </c>
      <c r="F11" s="35">
        <v>39931</v>
      </c>
      <c r="G11" s="36" t="s">
        <v>46</v>
      </c>
      <c r="H11" s="36" t="s">
        <v>81</v>
      </c>
      <c r="I11" s="36" t="s">
        <v>81</v>
      </c>
      <c r="J11" s="37" t="s">
        <v>147</v>
      </c>
      <c r="K11" s="38">
        <v>10</v>
      </c>
      <c r="L11" s="39" t="s">
        <v>236</v>
      </c>
      <c r="M11" s="40">
        <v>53</v>
      </c>
      <c r="N11" s="31">
        <f t="shared" ref="N11:N14" si="0">IF(M11="","",M11/$E$9)</f>
        <v>0.53</v>
      </c>
      <c r="O11" s="31">
        <f t="shared" ref="O11:O14" si="1">IF(M11="","",M11/$K$9)</f>
        <v>1</v>
      </c>
      <c r="P11" s="41" t="str">
        <f>IF(M11="","",IF($K$9=M11,$L$9,IF(M11&gt;=$H$9,"призер","участник")))</f>
        <v>победитель</v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 t="s">
        <v>237</v>
      </c>
      <c r="D12" s="34" t="s">
        <v>203</v>
      </c>
      <c r="E12" s="34" t="s">
        <v>200</v>
      </c>
      <c r="F12" s="35">
        <v>39949</v>
      </c>
      <c r="G12" s="36" t="s">
        <v>46</v>
      </c>
      <c r="H12" s="36" t="s">
        <v>81</v>
      </c>
      <c r="I12" s="36" t="s">
        <v>81</v>
      </c>
      <c r="J12" s="37" t="s">
        <v>147</v>
      </c>
      <c r="K12" s="38">
        <v>10</v>
      </c>
      <c r="L12" s="39" t="s">
        <v>238</v>
      </c>
      <c r="M12" s="40">
        <v>50</v>
      </c>
      <c r="N12" s="31">
        <f t="shared" si="0"/>
        <v>0.5</v>
      </c>
      <c r="O12" s="31">
        <f t="shared" si="1"/>
        <v>0.94339622641509435</v>
      </c>
      <c r="P12" s="41" t="str">
        <f t="shared" ref="P12:P14" si="2">IF(M12="","",IF($K$9=M12,$L$9,IF(M12&gt;=$H$9,"призер","участник")))</f>
        <v>призер</v>
      </c>
      <c r="Q12" s="37"/>
      <c r="R12" s="43"/>
    </row>
    <row r="13" spans="1:21" x14ac:dyDescent="0.25">
      <c r="A13" s="28">
        <v>3</v>
      </c>
      <c r="B13" s="51" t="s">
        <v>12</v>
      </c>
      <c r="C13" s="34" t="s">
        <v>239</v>
      </c>
      <c r="D13" s="34" t="s">
        <v>240</v>
      </c>
      <c r="E13" s="34" t="s">
        <v>241</v>
      </c>
      <c r="F13" s="35">
        <v>40158</v>
      </c>
      <c r="G13" s="36" t="s">
        <v>46</v>
      </c>
      <c r="H13" s="36" t="s">
        <v>81</v>
      </c>
      <c r="I13" s="36" t="s">
        <v>81</v>
      </c>
      <c r="J13" s="37" t="s">
        <v>147</v>
      </c>
      <c r="K13" s="38">
        <v>10</v>
      </c>
      <c r="L13" s="39" t="s">
        <v>242</v>
      </c>
      <c r="M13" s="40">
        <v>27</v>
      </c>
      <c r="N13" s="31">
        <f t="shared" si="0"/>
        <v>0.27</v>
      </c>
      <c r="O13" s="31">
        <f t="shared" si="1"/>
        <v>0.50943396226415094</v>
      </c>
      <c r="P13" s="41" t="str">
        <f t="shared" si="2"/>
        <v>участник</v>
      </c>
      <c r="Q13" s="37"/>
      <c r="R13" s="43"/>
    </row>
    <row r="14" spans="1:21" x14ac:dyDescent="0.25">
      <c r="A14" s="28">
        <v>4</v>
      </c>
      <c r="B14" s="51" t="s">
        <v>12</v>
      </c>
      <c r="C14" s="34" t="s">
        <v>243</v>
      </c>
      <c r="D14" s="34" t="s">
        <v>244</v>
      </c>
      <c r="E14" s="34" t="s">
        <v>226</v>
      </c>
      <c r="F14" s="35" t="s">
        <v>245</v>
      </c>
      <c r="G14" s="36" t="s">
        <v>46</v>
      </c>
      <c r="H14" s="36" t="s">
        <v>81</v>
      </c>
      <c r="I14" s="36" t="s">
        <v>81</v>
      </c>
      <c r="J14" s="37" t="s">
        <v>147</v>
      </c>
      <c r="K14" s="38">
        <v>11</v>
      </c>
      <c r="L14" s="39" t="s">
        <v>246</v>
      </c>
      <c r="M14" s="40">
        <v>26</v>
      </c>
      <c r="N14" s="31">
        <f t="shared" si="0"/>
        <v>0.26</v>
      </c>
      <c r="O14" s="31">
        <f t="shared" si="1"/>
        <v>0.49056603773584906</v>
      </c>
      <c r="P14" s="41" t="str">
        <f t="shared" si="2"/>
        <v>участник</v>
      </c>
      <c r="Q14" s="37"/>
      <c r="R14" s="43"/>
    </row>
    <row r="16" spans="1:21" x14ac:dyDescent="0.25">
      <c r="B16" s="33" t="s">
        <v>23</v>
      </c>
    </row>
    <row r="17" spans="2:4" x14ac:dyDescent="0.25">
      <c r="B17" s="10" t="s">
        <v>136</v>
      </c>
      <c r="D17" s="10" t="s">
        <v>137</v>
      </c>
    </row>
    <row r="18" spans="2:4" x14ac:dyDescent="0.25">
      <c r="B18" s="10" t="s">
        <v>138</v>
      </c>
      <c r="D18" s="10" t="s">
        <v>139</v>
      </c>
    </row>
    <row r="19" spans="2:4" x14ac:dyDescent="0.25">
      <c r="D19" s="10" t="s">
        <v>140</v>
      </c>
    </row>
    <row r="20" spans="2:4" x14ac:dyDescent="0.25">
      <c r="D20" s="10" t="s">
        <v>141</v>
      </c>
    </row>
    <row r="21" spans="2:4" x14ac:dyDescent="0.25">
      <c r="D21" s="10" t="s">
        <v>142</v>
      </c>
    </row>
  </sheetData>
  <protectedRanges>
    <protectedRange sqref="N11:N14" name="Диапазон1_3_1"/>
    <protectedRange sqref="O11:O14" name="Диапазон1_1_1_1"/>
    <protectedRange sqref="P11:P14" name="Диапазон1_2_1_1_1"/>
  </protectedRanges>
  <autoFilter ref="A10:R10"/>
  <mergeCells count="3">
    <mergeCell ref="A1:R1"/>
    <mergeCell ref="C2:P2"/>
    <mergeCell ref="B9:C9"/>
  </mergeCells>
  <conditionalFormatting sqref="B4:B5">
    <cfRule type="expression" dxfId="8" priority="3" stopIfTrue="1">
      <formula>ISBLANK(B4)</formula>
    </cfRule>
  </conditionalFormatting>
  <conditionalFormatting sqref="B8">
    <cfRule type="expression" dxfId="7" priority="2" stopIfTrue="1">
      <formula>ISBLANK(B8)</formula>
    </cfRule>
  </conditionalFormatting>
  <conditionalFormatting sqref="E9">
    <cfRule type="expression" dxfId="6" priority="4" stopIfTrue="1">
      <formula>ISBLANK(E9)</formula>
    </cfRule>
  </conditionalFormatting>
  <conditionalFormatting sqref="D9">
    <cfRule type="expression" dxfId="3" priority="1" stopIfTrue="1">
      <formula>ISBLANK(D9)</formula>
    </cfRule>
  </conditionalFormatting>
  <dataValidations count="1">
    <dataValidation allowBlank="1" showInputMessage="1" showErrorMessage="1" sqref="B4:B8 B10:F10 D9:E9 F4:F8 D6:E7 C13:F13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36" zoomScaleNormal="100" workbookViewId="0">
      <selection activeCell="H69" sqref="H6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43</v>
      </c>
      <c r="H9" s="57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/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2" priority="3" stopIfTrue="1">
      <formula>ISBLANK(C4)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2025-09-10T05:49:18Z</cp:lastPrinted>
  <dcterms:created xsi:type="dcterms:W3CDTF">2007-11-07T20:16:05Z</dcterms:created>
  <dcterms:modified xsi:type="dcterms:W3CDTF">2025-10-06T17:29:55Z</dcterms:modified>
</cp:coreProperties>
</file>